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CE67521-5ADD-4827-B821-6F17A270F67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J23" i="1"/>
  <c r="E22" i="1"/>
  <c r="F22" i="1"/>
  <c r="G22" i="1"/>
  <c r="I22" i="1"/>
  <c r="E21" i="1"/>
  <c r="F21" i="1"/>
  <c r="G21" i="1"/>
  <c r="H21" i="1"/>
  <c r="Q23" i="1"/>
  <c r="Q22" i="1"/>
  <c r="G11" i="1"/>
  <c r="F11" i="1"/>
  <c r="E14" i="1"/>
  <c r="E15" i="1" s="1"/>
  <c r="C17" i="1"/>
  <c r="Q21" i="1"/>
  <c r="C12" i="1"/>
  <c r="C16" i="1" l="1"/>
  <c r="D18" i="1" s="1"/>
  <c r="C11" i="1"/>
  <c r="O23" i="1" l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<sst xmlns="http://schemas.openxmlformats.org/spreadsheetml/2006/main" count="54" uniqueCount="49">
  <si>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</si>
  <si>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</si>
  <si>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</si>
  <si>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</si>
  <si>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</si>
  <si>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</si>
  <si>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</si>
  <si>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</si>
  <si>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</si>
  <si>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</si>
  <si>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</si>
  <si>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</si>
  <si>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</si>
  <si>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</si>
  <si>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</si>
  <si>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</si>
  <si>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</si>
  <si>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</si>
  <si>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</si>
  <si>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</si>
  <si>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</si>
  <si>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</si>
  <si>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</si>
  <si>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</si>
  <si>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</si>
  <si>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</si>
  <si>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</si>
  <si>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</si>
  <si>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</si>
  <si>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</si>
  <si>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</si>
  <si>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</si>
  <si>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</si>
  <si>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</si>
  <si>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</si>
  <si>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</si>
  <si>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</si>
  <si>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</si>
  <si>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</si>
  <si>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</si>
  <si>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FI Del</t>
  </si>
  <si>
    <t>FI Del / GSC na</t>
  </si>
  <si>
    <t>EB/KW:</t>
  </si>
  <si>
    <t>Kreiner</t>
  </si>
  <si>
    <t>J.M. Kreiner, 2004, Acta Astronomica, vol. 54, pp 207-210.</t>
  </si>
  <si>
    <t>OEJV 0094</t>
  </si>
  <si>
    <t>I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</si>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</sst>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0" xfId="0" applyFont="1" applyAlignment="1"/>
    <xf numFmtId="0" fontId="0" fillId="0" borderId="1" xfId="0" applyFill="1" applyBorder="1">
      <alignment vertical="top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 Del - O-C Diagr.</a:t>
            </a:r>
          </a:p>
        </c:rich>
      </c:tx>
      <c:layout>
        <c:manualLayout>
          <c:xMode val="edge"/>
          <c:yMode val="edge"/>
          <c:x val="0.3954887218045112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075187969924811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-54468</c:v>
                </c:pt>
                <c:pt idx="1">
                  <c:v>0</c:v>
                </c:pt>
                <c:pt idx="2">
                  <c:v>5376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2.7507999984663911E-3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89-4A42-A5A6-414A17A9DED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-54468</c:v>
                </c:pt>
                <c:pt idx="1">
                  <c:v>0</c:v>
                </c:pt>
                <c:pt idx="2">
                  <c:v>5376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89-4A42-A5A6-414A17A9DED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-54468</c:v>
                </c:pt>
                <c:pt idx="1">
                  <c:v>0</c:v>
                </c:pt>
                <c:pt idx="2">
                  <c:v>5376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-1.415600003383588E-3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89-4A42-A5A6-414A17A9DED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-54468</c:v>
                </c:pt>
                <c:pt idx="1">
                  <c:v>0</c:v>
                </c:pt>
                <c:pt idx="2">
                  <c:v>5376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89-4A42-A5A6-414A17A9DED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-54468</c:v>
                </c:pt>
                <c:pt idx="1">
                  <c:v>0</c:v>
                </c:pt>
                <c:pt idx="2">
                  <c:v>5376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89-4A42-A5A6-414A17A9DED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-54468</c:v>
                </c:pt>
                <c:pt idx="1">
                  <c:v>0</c:v>
                </c:pt>
                <c:pt idx="2">
                  <c:v>5376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89-4A42-A5A6-414A17A9DED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-54468</c:v>
                </c:pt>
                <c:pt idx="1">
                  <c:v>0</c:v>
                </c:pt>
                <c:pt idx="2">
                  <c:v>5376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89-4A42-A5A6-414A17A9DED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-54468</c:v>
                </c:pt>
                <c:pt idx="1">
                  <c:v>0</c:v>
                </c:pt>
                <c:pt idx="2">
                  <c:v>5376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2.8017374524946211E-3</c:v>
                </c:pt>
                <c:pt idx="1">
                  <c:v>-5.6702027508656844E-4</c:v>
                </c:pt>
                <c:pt idx="2">
                  <c:v>-8.9951718232524937E-4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89-4A42-A5A6-414A17A9DED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-54468</c:v>
                </c:pt>
                <c:pt idx="1">
                  <c:v>0</c:v>
                </c:pt>
                <c:pt idx="2">
                  <c:v>5376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489-4A42-A5A6-414A17A9D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565792"/>
        <c:axId val="1"/>
      </c:scatterChart>
      <c:valAx>
        <c:axId val="768565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565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774436090225564"/>
          <c:y val="0.92375366568914952"/>
          <c:w val="0.783458646616541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79839AF-3921-30F1-0619-B7C191F3D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  <c r="E1" s="30" t="s">
        <v>40</v>
      </c>
      <c r="F1" t="s">
        <v>13</v>
      </c>
    </row>
    <row r="2" spans="1:7" x14ac:dyDescent="0.2">
      <c r="A2" t="s">
        <v>23</v>
      </c>
      <c r="B2" t="s">
        <v>42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29845.530999999999</v>
      </c>
      <c r="D4" s="9">
        <v>0.41592800000000002</v>
      </c>
    </row>
    <row r="6" spans="1:7" x14ac:dyDescent="0.2">
      <c r="A6" s="5" t="s">
        <v>1</v>
      </c>
      <c r="D6" s="32" t="s">
        <v>44</v>
      </c>
    </row>
    <row r="7" spans="1:7" x14ac:dyDescent="0.2">
      <c r="A7" t="s">
        <v>2</v>
      </c>
      <c r="C7" s="36">
        <v>52500.3</v>
      </c>
      <c r="D7" s="31" t="s">
        <v>43</v>
      </c>
    </row>
    <row r="8" spans="1:7" x14ac:dyDescent="0.2">
      <c r="A8" t="s">
        <v>3</v>
      </c>
      <c r="C8" s="36">
        <v>0.41592810000000002</v>
      </c>
      <c r="D8" s="31" t="s">
        <v>43</v>
      </c>
    </row>
    <row r="9" spans="1:7" x14ac:dyDescent="0.2">
      <c r="A9" s="11" t="s">
        <v>28</v>
      </c>
      <c r="B9" s="12"/>
      <c r="C9" s="13">
        <v>-9.5</v>
      </c>
      <c r="D9" s="12" t="s">
        <v>29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-5.6702027508656844E-4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-6.1848383042909404E-8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30</v>
      </c>
      <c r="E14" s="17">
        <f ca="1">NOW()+15018.5+$C$9/24</f>
        <v>60346.771290162033</v>
      </c>
    </row>
    <row r="15" spans="1:7" x14ac:dyDescent="0.2">
      <c r="A15" s="14" t="s">
        <v>17</v>
      </c>
      <c r="B15" s="12"/>
      <c r="C15" s="15">
        <f ca="1">(C7+C11)+(C8+C12)*INT(MAX(F21:F3533))</f>
        <v>54736.328566082826</v>
      </c>
      <c r="D15" s="16" t="s">
        <v>38</v>
      </c>
      <c r="E15" s="17">
        <f ca="1">ROUND(2*(E14-$C$7)/$C$8,0)/2+E13</f>
        <v>18866</v>
      </c>
    </row>
    <row r="16" spans="1:7" x14ac:dyDescent="0.2">
      <c r="A16" s="18" t="s">
        <v>4</v>
      </c>
      <c r="B16" s="12"/>
      <c r="C16" s="19">
        <f ca="1">+C8+C12</f>
        <v>0.415928038151617</v>
      </c>
      <c r="D16" s="16" t="s">
        <v>31</v>
      </c>
      <c r="E16" s="26">
        <f ca="1">ROUND(2*(E14-$C$15)/$C$16,0)/2+E13</f>
        <v>13490</v>
      </c>
    </row>
    <row r="17" spans="1:18" ht="13.5" thickBot="1" x14ac:dyDescent="0.25">
      <c r="A17" s="16" t="s">
        <v>27</v>
      </c>
      <c r="B17" s="12"/>
      <c r="C17" s="12">
        <f>COUNT(C21:C2191)</f>
        <v>3</v>
      </c>
      <c r="D17" s="16" t="s">
        <v>32</v>
      </c>
      <c r="E17" s="20">
        <f ca="1">+$C$15+$C$16*E16-15018.5-$C$9/24</f>
        <v>45329.093634081473</v>
      </c>
    </row>
    <row r="18" spans="1:18" ht="14.25" thickTop="1" thickBot="1" x14ac:dyDescent="0.25">
      <c r="A18" s="18" t="s">
        <v>5</v>
      </c>
      <c r="B18" s="12"/>
      <c r="C18" s="21">
        <f ca="1">+C15</f>
        <v>54736.328566082826</v>
      </c>
      <c r="D18" s="22">
        <f ca="1">+C16</f>
        <v>0.415928038151617</v>
      </c>
      <c r="E18" s="23" t="s">
        <v>33</v>
      </c>
    </row>
    <row r="19" spans="1:18" ht="13.5" thickTop="1" x14ac:dyDescent="0.2">
      <c r="A19" s="27" t="s">
        <v>34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35</v>
      </c>
      <c r="I20" s="7" t="s">
        <v>43</v>
      </c>
      <c r="J20" s="7" t="s">
        <v>47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9" t="s">
        <v>36</v>
      </c>
    </row>
    <row r="21" spans="1:18" x14ac:dyDescent="0.2">
      <c r="A21" s="31" t="s">
        <v>39</v>
      </c>
      <c r="C21" s="10">
        <v>29845.530999999999</v>
      </c>
      <c r="D21" s="10" t="s">
        <v>13</v>
      </c>
      <c r="E21">
        <f>+(C21-C$7)/C$8</f>
        <v>-54467.993386356924</v>
      </c>
      <c r="F21">
        <f>ROUND(2*E21,0)/2</f>
        <v>-54468</v>
      </c>
      <c r="G21">
        <f>+C21-(C$7+F21*C$8)</f>
        <v>2.7507999984663911E-3</v>
      </c>
      <c r="H21">
        <f>+G21</f>
        <v>2.7507999984663911E-3</v>
      </c>
      <c r="O21">
        <f ca="1">+C$11+C$12*$F21</f>
        <v>2.8017374524946211E-3</v>
      </c>
      <c r="Q21" s="2">
        <f>+C21-15018.5</f>
        <v>14827.030999999999</v>
      </c>
    </row>
    <row r="22" spans="1:18" x14ac:dyDescent="0.2">
      <c r="A22" t="s">
        <v>43</v>
      </c>
      <c r="C22" s="35">
        <v>52500.3</v>
      </c>
      <c r="D22" s="10"/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-5.6702027508656844E-4</v>
      </c>
      <c r="Q22" s="2">
        <f>+C22-15018.5</f>
        <v>37481.800000000003</v>
      </c>
    </row>
    <row r="23" spans="1:18" x14ac:dyDescent="0.2">
      <c r="A23" s="33" t="s">
        <v>45</v>
      </c>
      <c r="B23" s="34" t="s">
        <v>46</v>
      </c>
      <c r="C23" s="33">
        <v>54736.328049999996</v>
      </c>
      <c r="D23" s="33">
        <v>5.9999999999999995E-4</v>
      </c>
      <c r="E23">
        <f>+(C23-C$7)/C$8</f>
        <v>5375.996596527124</v>
      </c>
      <c r="F23">
        <f>ROUND(2*E23,0)/2</f>
        <v>5376</v>
      </c>
      <c r="G23">
        <f>+C23-(C$7+F23*C$8)</f>
        <v>-1.415600003383588E-3</v>
      </c>
      <c r="J23">
        <f>+G23</f>
        <v>-1.415600003383588E-3</v>
      </c>
      <c r="O23">
        <f ca="1">+C$11+C$12*$F23</f>
        <v>-8.9951718232524937E-4</v>
      </c>
      <c r="Q23" s="2">
        <f>+C23-15018.5</f>
        <v>39717.828049999996</v>
      </c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2024-02-06T05:30:39Z</dcterms:modified>
</cp:coreProperties>
</file>