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B8F210D-F929-4252-8816-83E2997D98C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3" i="1" l="1"/>
  <c r="F14" i="1" s="1"/>
  <c r="E22" i="1"/>
  <c r="F22" i="1"/>
  <c r="G22" i="1"/>
  <c r="I22" i="1"/>
  <c r="E23" i="1"/>
  <c r="F23" i="1"/>
  <c r="G23" i="1"/>
  <c r="I23" i="1"/>
  <c r="Q22" i="1"/>
  <c r="Q23" i="1"/>
  <c r="C21" i="1"/>
  <c r="E21" i="1"/>
  <c r="F21" i="1"/>
  <c r="D15" i="1"/>
  <c r="Q21" i="1"/>
  <c r="G21" i="1"/>
  <c r="C11" i="1"/>
  <c r="C12" i="1"/>
  <c r="C16" i="1"/>
  <c r="D18" i="1"/>
  <c r="D16" i="1"/>
  <c r="H21" i="1"/>
  <c r="O21" i="1"/>
  <c r="C15" i="1"/>
  <c r="C18" i="1"/>
  <c r="O22" i="1"/>
  <c r="O23" i="1"/>
  <c r="F15" i="1" l="1"/>
  <c r="F16" i="1" s="1"/>
</calcChain>
</file>

<file path=xl/sharedStrings.xml><?xml version="1.0" encoding="utf-8"?>
<sst xmlns="http://schemas.openxmlformats.org/spreadsheetml/2006/main" count="47" uniqueCount="44">
  <si>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</si>
  <si>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</si>
  <si>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</si>
  <si>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</si>
  <si>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</si>
  <si>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</si>
  <si>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</si>
  <si>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</si>
  <si>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</si>
  <si>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</si>
  <si>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</si>
  <si>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</si>
  <si>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</si>
  <si>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</si>
  <si>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</si>
  <si>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</si>
  <si>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</si>
  <si>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</si>
  <si>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</si>
  <si>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</si>
  <si>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</si>
  <si>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</si>
  <si>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</si>
  <si>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</si>
  <si>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</si>
  <si>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</si>
  <si>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</si>
  <si>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</si>
  <si>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</si>
  <si>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</si>
  <si>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</si>
  <si>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EW/KW</t>
  </si>
  <si>
    <t>IBVS 5690</t>
  </si>
  <si>
    <t>I</t>
  </si>
  <si>
    <t>II</t>
  </si>
  <si>
    <t xml:space="preserve">FR Del / GSC 1098-0472               </t>
  </si>
  <si>
    <t>Add cycle</t>
  </si>
  <si>
    <t>JD today</t>
  </si>
  <si>
    <t>Old Cycle</t>
  </si>
  <si>
    <t>New Cycle</t>
  </si>
  <si>
    <t>Next ToM</t>
  </si>
  <si>
    <t>Local time</t>
  </si>
  <si>
    <t>My time zone 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</si>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</sst>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1" applyNumberFormat="0" applyFont="0" applyFill="0" applyAlignment="0" applyProtection="0"/>
  </cellStyleXfs>
  <cellXfs count="2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2" fontId="0" fillId="0" borderId="0" xfId="0" applyNumberFormat="1" applyAlignment="1"/>
    <xf numFmtId="173" fontId="0" fillId="0" borderId="0" xfId="0" applyNumberFormat="1" applyAlignment="1"/>
    <xf numFmtId="172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 Del - O-C Diagr.</a:t>
            </a:r>
          </a:p>
        </c:rich>
      </c:tx>
      <c:layout>
        <c:manualLayout>
          <c:xMode val="edge"/>
          <c:yMode val="edge"/>
          <c:x val="0.381260436144997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79644650870742617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-2.9672839991690125E-3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40-4727-9E9B-450CF2B001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-5.9887059978791513E-3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40-4727-9E9B-450CF2B001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40-4727-9E9B-450CF2B001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40-4727-9E9B-450CF2B001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0-4727-9E9B-450CF2B001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0-4727-9E9B-450CF2B001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0-4727-9E9B-450CF2B001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5875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A40-4727-9E9B-450CF2B0016F}"/>
              </c:ext>
            </c:extLst>
          </c:dPt>
          <c:xVal>
            <c:numRef>
              <c:f>Active!$F$21:$F$999</c:f>
              <c:numCache>
                <c:formatCode>General</c:formatCode>
                <c:ptCount val="979"/>
                <c:pt idx="0">
                  <c:v>-66989</c:v>
                </c:pt>
                <c:pt idx="1">
                  <c:v>0</c:v>
                </c:pt>
                <c:pt idx="2">
                  <c:v>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-2.9667700031915777E-3</c:v>
                </c:pt>
                <c:pt idx="1">
                  <c:v>-2.9946076074878667E-3</c:v>
                </c:pt>
                <c:pt idx="2">
                  <c:v>-2.9946123863687189E-3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40-4727-9E9B-450CF2B0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046488"/>
        <c:axId val="1"/>
      </c:scatterChart>
      <c:valAx>
        <c:axId val="696046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046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1925596256989606"/>
          <c:w val="0.7237484894355895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114300</xdr:rowOff>
    </xdr:from>
    <xdr:to>
      <xdr:col>16</xdr:col>
      <xdr:colOff>400050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58F0B-376C-42F9-71E6-263EFD371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2" ySplit="22" topLeftCell="M23" activePane="bottomRight" state="frozen"/>
      <selection pane="topRight" activeCell="M1" sqref="M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  <c r="B1" s="1"/>
    </row>
    <row r="2" spans="1:6" x14ac:dyDescent="0.2">
      <c r="A2" t="s">
        <v>25</v>
      </c>
      <c r="B2" t="s">
        <v>31</v>
      </c>
    </row>
    <row r="4" spans="1:6" x14ac:dyDescent="0.2">
      <c r="A4" s="8" t="s">
        <v>0</v>
      </c>
      <c r="B4" s="8"/>
      <c r="C4" s="3">
        <v>29846.473000000002</v>
      </c>
      <c r="D4" s="4">
        <v>0.34974759999999999</v>
      </c>
    </row>
    <row r="5" spans="1:6" x14ac:dyDescent="0.2">
      <c r="A5" s="24" t="s">
        <v>42</v>
      </c>
      <c r="C5" s="25">
        <v>-9.5</v>
      </c>
    </row>
    <row r="6" spans="1:6" x14ac:dyDescent="0.2">
      <c r="A6" s="8" t="s">
        <v>1</v>
      </c>
      <c r="B6" s="8"/>
    </row>
    <row r="7" spans="1:6" x14ac:dyDescent="0.2">
      <c r="A7" t="s">
        <v>2</v>
      </c>
      <c r="C7" s="11">
        <v>53275.667300000001</v>
      </c>
    </row>
    <row r="8" spans="1:6" x14ac:dyDescent="0.2">
      <c r="A8" t="s">
        <v>3</v>
      </c>
      <c r="C8" s="12">
        <v>0.349746844</v>
      </c>
    </row>
    <row r="9" spans="1:6" x14ac:dyDescent="0.2">
      <c r="C9" s="12"/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>
        <f>INTERCEPT(G21:G996,F21:F996)</f>
        <v>-2.9946076074878667E-3</v>
      </c>
      <c r="D11" s="6"/>
    </row>
    <row r="12" spans="1:6" x14ac:dyDescent="0.2">
      <c r="A12" t="s">
        <v>17</v>
      </c>
      <c r="C12">
        <f>SLOPE(G21:G996,F21:F996)</f>
        <v>-4.1555485671212836E-10</v>
      </c>
      <c r="D12" s="6"/>
      <c r="E12" s="17" t="s">
        <v>36</v>
      </c>
      <c r="F12" s="18">
        <v>1</v>
      </c>
    </row>
    <row r="13" spans="1:6" x14ac:dyDescent="0.2">
      <c r="A13" t="s">
        <v>19</v>
      </c>
      <c r="C13" s="6" t="s">
        <v>14</v>
      </c>
      <c r="D13" s="6"/>
      <c r="E13" s="17" t="s">
        <v>37</v>
      </c>
      <c r="F13" s="19">
        <f ca="1">NOW()+15018.5+$C$5/24</f>
        <v>60346.77314675926</v>
      </c>
    </row>
    <row r="14" spans="1:6" x14ac:dyDescent="0.2">
      <c r="A14" t="s">
        <v>24</v>
      </c>
      <c r="E14" s="17" t="s">
        <v>38</v>
      </c>
      <c r="F14" s="20">
        <f ca="1">ROUND(2*(F13-$C$7)/$C$8,0)/2+F12</f>
        <v>20219</v>
      </c>
    </row>
    <row r="15" spans="1:6" x14ac:dyDescent="0.2">
      <c r="A15" s="5" t="s">
        <v>18</v>
      </c>
      <c r="B15" s="5"/>
      <c r="C15" s="15">
        <f>(C7+C11)+(C8+C12)*INT(MAX(F21:F3533))</f>
        <v>53279.511520671818</v>
      </c>
      <c r="D15">
        <f>MAX(C21:C47)</f>
        <v>53279.683400000002</v>
      </c>
      <c r="E15" s="17" t="s">
        <v>39</v>
      </c>
      <c r="F15" s="21">
        <f ca="1">ROUND(2*(F13-$C$15)/$C$16,0)/2+F12</f>
        <v>20208</v>
      </c>
    </row>
    <row r="16" spans="1:6" x14ac:dyDescent="0.2">
      <c r="A16" s="8" t="s">
        <v>4</v>
      </c>
      <c r="B16" s="8"/>
      <c r="C16" s="16">
        <f>+C8+C12</f>
        <v>0.34974684358444513</v>
      </c>
      <c r="D16">
        <f>+C$8+D$12+2*D$13*MAX(G21:G47)</f>
        <v>0.349746844</v>
      </c>
      <c r="E16" s="17" t="s">
        <v>40</v>
      </c>
      <c r="F16" s="22">
        <f ca="1">+$C$15+$C$16*F15-15018.5-$C$5/24</f>
        <v>45329.091569159624</v>
      </c>
    </row>
    <row r="17" spans="1:17" ht="13.5" thickBot="1" x14ac:dyDescent="0.25">
      <c r="F17" s="23" t="s">
        <v>41</v>
      </c>
    </row>
    <row r="18" spans="1:17" x14ac:dyDescent="0.2">
      <c r="A18" s="8" t="s">
        <v>5</v>
      </c>
      <c r="B18" s="8"/>
      <c r="C18" s="3">
        <f>+C15</f>
        <v>53279.511520671818</v>
      </c>
      <c r="D18" s="4">
        <f>+C16</f>
        <v>0.34974684358444513</v>
      </c>
    </row>
    <row r="19" spans="1:17" ht="13.5" thickTop="1" x14ac:dyDescent="0.2"/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43</v>
      </c>
      <c r="K20" s="10" t="s">
        <v>26</v>
      </c>
      <c r="L20" s="10" t="s">
        <v>27</v>
      </c>
      <c r="M20" s="10" t="s">
        <v>28</v>
      </c>
      <c r="N20" s="10" t="s">
        <v>29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12</v>
      </c>
      <c r="B21" s="6"/>
      <c r="C21" s="11">
        <f>+C4</f>
        <v>29846.473000000002</v>
      </c>
      <c r="D21" s="13" t="s">
        <v>14</v>
      </c>
      <c r="E21">
        <f>+(C21-C$7)/C$8</f>
        <v>-66989.008484090853</v>
      </c>
      <c r="F21">
        <f>ROUND(2*E21,0)/2</f>
        <v>-66989</v>
      </c>
      <c r="G21">
        <f>+C21-(C$7+F21*C$8)</f>
        <v>-2.9672839991690125E-3</v>
      </c>
      <c r="H21">
        <f>+G21</f>
        <v>-2.9672839991690125E-3</v>
      </c>
      <c r="O21">
        <f>+C$11+C$12*$F21</f>
        <v>-2.9667700031915777E-3</v>
      </c>
      <c r="Q21" s="2">
        <f>+C21-15018.5</f>
        <v>14827.973000000002</v>
      </c>
    </row>
    <row r="22" spans="1:17" x14ac:dyDescent="0.2">
      <c r="A22" s="14" t="s">
        <v>32</v>
      </c>
      <c r="B22" s="6" t="s">
        <v>33</v>
      </c>
      <c r="C22" s="11">
        <v>53275.667300000001</v>
      </c>
      <c r="D22" s="13">
        <v>5.9999999999999995E-4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>+C$11+C$12*$F22</f>
        <v>-2.9946076074878667E-3</v>
      </c>
      <c r="Q22" s="2">
        <f>+C22-15018.5</f>
        <v>38257.167300000001</v>
      </c>
    </row>
    <row r="23" spans="1:17" x14ac:dyDescent="0.2">
      <c r="A23" s="14" t="s">
        <v>32</v>
      </c>
      <c r="B23" s="6" t="s">
        <v>34</v>
      </c>
      <c r="C23" s="11">
        <v>53279.683400000002</v>
      </c>
      <c r="D23" s="13">
        <v>1.1999999999999999E-3</v>
      </c>
      <c r="E23">
        <f>+(C23-C$7)/C$8</f>
        <v>11.482877026334892</v>
      </c>
      <c r="F23">
        <f>ROUND(2*E23,0)/2</f>
        <v>11.5</v>
      </c>
      <c r="G23">
        <f>+C23-(C$7+F23*C$8)</f>
        <v>-5.9887059978791513E-3</v>
      </c>
      <c r="I23">
        <f>+G23</f>
        <v>-5.9887059978791513E-3</v>
      </c>
      <c r="O23">
        <f>+C$11+C$12*$F23</f>
        <v>-2.9946123863687189E-3</v>
      </c>
      <c r="Q23" s="2">
        <f>+C23-15018.5</f>
        <v>38261.183400000002</v>
      </c>
    </row>
    <row r="24" spans="1:17" x14ac:dyDescent="0.2">
      <c r="D24" s="6"/>
      <c r="Q24" s="2"/>
    </row>
    <row r="25" spans="1:17" x14ac:dyDescent="0.2">
      <c r="D25" s="6"/>
      <c r="Q25" s="2"/>
    </row>
    <row r="26" spans="1:17" x14ac:dyDescent="0.2">
      <c r="D26" s="6"/>
      <c r="Q26" s="2"/>
    </row>
    <row r="27" spans="1:17" x14ac:dyDescent="0.2">
      <c r="D27" s="6"/>
      <c r="Q27" s="2"/>
    </row>
    <row r="28" spans="1:17" x14ac:dyDescent="0.2">
      <c r="D28" s="6"/>
      <c r="Q28" s="2"/>
    </row>
    <row r="29" spans="1:17" x14ac:dyDescent="0.2">
      <c r="D29" s="6"/>
      <c r="Q29" s="2"/>
    </row>
    <row r="30" spans="1:17" x14ac:dyDescent="0.2">
      <c r="D30" s="6"/>
      <c r="Q30" s="2"/>
    </row>
    <row r="31" spans="1:17" x14ac:dyDescent="0.2">
      <c r="D31" s="6"/>
      <c r="Q31" s="2"/>
    </row>
    <row r="32" spans="1:17" x14ac:dyDescent="0.2">
      <c r="D32" s="6"/>
      <c r="Q32" s="2"/>
    </row>
    <row r="33" spans="4:17" x14ac:dyDescent="0.2">
      <c r="D33" s="6"/>
      <c r="Q33" s="2"/>
    </row>
    <row r="34" spans="4:17" x14ac:dyDescent="0.2">
      <c r="D34" s="6"/>
    </row>
    <row r="35" spans="4:17" x14ac:dyDescent="0.2">
      <c r="D35" s="6"/>
    </row>
    <row r="36" spans="4:17" x14ac:dyDescent="0.2">
      <c r="D36" s="6"/>
    </row>
    <row r="37" spans="4:17" x14ac:dyDescent="0.2">
      <c r="D37" s="6"/>
    </row>
    <row r="38" spans="4:17" x14ac:dyDescent="0.2">
      <c r="D38" s="6"/>
    </row>
    <row r="39" spans="4:17" x14ac:dyDescent="0.2">
      <c r="D39" s="6"/>
    </row>
    <row r="40" spans="4:17" x14ac:dyDescent="0.2">
      <c r="D40" s="6"/>
    </row>
    <row r="41" spans="4:17" x14ac:dyDescent="0.2">
      <c r="D41" s="6"/>
    </row>
    <row r="42" spans="4:17" x14ac:dyDescent="0.2">
      <c r="D42" s="6"/>
    </row>
    <row r="43" spans="4:17" x14ac:dyDescent="0.2">
      <c r="D43" s="6"/>
    </row>
    <row r="44" spans="4:17" x14ac:dyDescent="0.2">
      <c r="D44" s="6"/>
    </row>
    <row r="45" spans="4:17" x14ac:dyDescent="0.2">
      <c r="D45" s="6"/>
    </row>
    <row r="46" spans="4:17" x14ac:dyDescent="0.2">
      <c r="D46" s="6"/>
    </row>
    <row r="47" spans="4:17" x14ac:dyDescent="0.2">
      <c r="D47" s="6"/>
    </row>
    <row r="48" spans="4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2024-02-06T05:33:19Z</dcterms:modified>
</cp:coreProperties>
</file>