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A286FF4-6CE7-4AB1-AC60-E4E16ED14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3" i="1" l="1"/>
  <c r="F33" i="1" s="1"/>
  <c r="G33" i="1" s="1"/>
  <c r="K33" i="1" s="1"/>
  <c r="Q33" i="1"/>
  <c r="F14" i="1"/>
  <c r="E32" i="1"/>
  <c r="F32" i="1" s="1"/>
  <c r="G32" i="1" s="1"/>
  <c r="K32" i="1" s="1"/>
  <c r="Q32" i="1"/>
  <c r="E31" i="1"/>
  <c r="F31" i="1"/>
  <c r="G31" i="1"/>
  <c r="K31" i="1"/>
  <c r="Q31" i="1"/>
  <c r="E30" i="1"/>
  <c r="F30" i="1"/>
  <c r="Q28" i="1"/>
  <c r="Q29" i="1"/>
  <c r="Q30" i="1"/>
  <c r="C9" i="1"/>
  <c r="D9" i="1"/>
  <c r="E24" i="1"/>
  <c r="F24" i="1"/>
  <c r="G24" i="1"/>
  <c r="K24" i="1"/>
  <c r="Q22" i="1"/>
  <c r="Q23" i="1"/>
  <c r="Q24" i="1"/>
  <c r="Q25" i="1"/>
  <c r="Q26" i="1"/>
  <c r="Q27" i="1"/>
  <c r="C21" i="1"/>
  <c r="C17" i="1"/>
  <c r="A21" i="1"/>
  <c r="C7" i="1"/>
  <c r="E28" i="1"/>
  <c r="F28" i="1"/>
  <c r="C8" i="1"/>
  <c r="E26" i="1"/>
  <c r="F26" i="1"/>
  <c r="G26" i="1"/>
  <c r="K26" i="1"/>
  <c r="E27" i="1"/>
  <c r="F27" i="1"/>
  <c r="G27" i="1"/>
  <c r="K27" i="1"/>
  <c r="E23" i="1"/>
  <c r="F23" i="1"/>
  <c r="G23" i="1"/>
  <c r="K23" i="1"/>
  <c r="E21" i="1"/>
  <c r="F21" i="1"/>
  <c r="G21" i="1"/>
  <c r="I21" i="1"/>
  <c r="E29" i="1"/>
  <c r="F29" i="1"/>
  <c r="G29" i="1"/>
  <c r="K29" i="1"/>
  <c r="Q21" i="1"/>
  <c r="G25" i="1"/>
  <c r="K25" i="1"/>
  <c r="E22" i="1"/>
  <c r="F22" i="1"/>
  <c r="G22" i="1"/>
  <c r="G28" i="1"/>
  <c r="K28" i="1"/>
  <c r="E25" i="1"/>
  <c r="F25" i="1"/>
  <c r="G30" i="1"/>
  <c r="K30" i="1"/>
  <c r="K22" i="1"/>
  <c r="C12" i="1"/>
  <c r="C11" i="1"/>
  <c r="O33" i="1" l="1"/>
  <c r="F15" i="1"/>
  <c r="O32" i="1"/>
  <c r="C16" i="1"/>
  <c r="D18" i="1" s="1"/>
  <c r="O31" i="1"/>
  <c r="O28" i="1"/>
  <c r="C15" i="1"/>
  <c r="O29" i="1"/>
  <c r="O23" i="1"/>
  <c r="O21" i="1"/>
  <c r="O25" i="1"/>
  <c r="O24" i="1"/>
  <c r="O27" i="1"/>
  <c r="O22" i="1"/>
  <c r="O30" i="1"/>
  <c r="O26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<sst xmlns="http://schemas.openxmlformats.org/spreadsheetml/2006/main" count="79" uniqueCount="56">
  <si>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</si>
  <si>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</si>
  <si>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</si>
  <si>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</si>
  <si>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</si>
  <si>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</si>
  <si>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</si>
  <si>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</si>
  <si>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</si>
  <si>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</si>
  <si>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</si>
  <si>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</si>
  <si>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</si>
  <si>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</si>
  <si>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</si>
  <si>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</si>
  <si>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</si>
  <si>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</si>
  <si>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</si>
  <si>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</si>
  <si>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</si>
  <si>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</si>
  <si>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</si>
  <si>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</si>
  <si>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</si>
  <si>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</si>
  <si>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</si>
  <si>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</si>
  <si>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</si>
  <si>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</si>
  <si>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</si>
  <si>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</si>
  <si>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</si>
  <si>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</si>
  <si>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</si>
  <si>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G0522-0799_Del.xls</t>
  </si>
  <si>
    <t>EA</t>
  </si>
  <si>
    <t>IBVS 5557 Eph.</t>
  </si>
  <si>
    <t>IBVS 5557</t>
  </si>
  <si>
    <t>Del</t>
  </si>
  <si>
    <t>OT Del / GSC 0522-0799 / NSV 13121</t>
  </si>
  <si>
    <t>OEJV 0160</t>
  </si>
  <si>
    <t>I</t>
  </si>
  <si>
    <t>II</t>
  </si>
  <si>
    <t>Add cycle</t>
  </si>
  <si>
    <t>Old Cycle</t>
  </si>
  <si>
    <t>vis</t>
  </si>
  <si>
    <t>OEJV 0179</t>
  </si>
  <si>
    <t>JAVSO 49, 106</t>
  </si>
  <si>
    <t>JBAV, 76</t>
  </si>
  <si>
    <t xml:space="preserve">Mag </t>
  </si>
  <si>
    <t>Next ToM-P</t>
  </si>
  <si>
    <t>Next ToM-S</t>
  </si>
  <si>
    <t>VSX</t>
  </si>
  <si>
    <t>12.25-12.93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</si>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</sst>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3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left"/>
    </xf>
    <xf numFmtId="165" fontId="5" fillId="0" borderId="0" xfId="0" applyNumberFormat="1" applyFont="1" applyAlignment="1">
      <alignment horizontal="left"/>
    </xf>
    <xf numFmtId="165" fontId="29" fillId="0" borderId="0" xfId="41" applyNumberFormat="1" applyFont="1" applyAlignment="1">
      <alignment horizontal="left"/>
    </xf>
    <xf numFmtId="165" fontId="29" fillId="0" borderId="0" xfId="0" applyNumberFormat="1" applyFont="1" applyAlignment="1">
      <alignment horizontal="left"/>
    </xf>
    <xf numFmtId="165" fontId="30" fillId="0" borderId="0" xfId="0" applyNumberFormat="1" applyFont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1" fillId="0" borderId="13" xfId="0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0" fontId="5" fillId="24" borderId="11" xfId="0" applyFont="1" applyFill="1" applyBorder="1" applyAlignment="1">
      <alignment horizontal="right" vertical="center"/>
    </xf>
    <xf numFmtId="0" fontId="5" fillId="24" borderId="12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22" fontId="33" fillId="0" borderId="14" xfId="0" applyNumberFormat="1" applyFont="1" applyBorder="1" applyAlignment="1">
      <alignment horizontal="right" vertical="center"/>
    </xf>
    <xf numFmtId="22" fontId="33" fillId="0" borderId="15" xfId="0" applyNumberFormat="1" applyFont="1" applyBorder="1" applyAlignment="1">
      <alignment horizontal="right" vertical="center"/>
    </xf>
    <xf numFmtId="0" fontId="5" fillId="0" borderId="0" xfId="0" applyFont="1" applyAlignment="1"/>
    <xf numFmtId="0" fontId="30" fillId="0" borderId="0" xfId="0" applyFont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Del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7D-488C-9310-827855FF62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7D-488C-9310-827855FF62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7D-488C-9310-827855FF62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0.63218799999594921</c:v>
                </c:pt>
                <c:pt idx="2">
                  <c:v>0.63229799999680836</c:v>
                </c:pt>
                <c:pt idx="3">
                  <c:v>0.63323800000216579</c:v>
                </c:pt>
                <c:pt idx="4">
                  <c:v>0.63501049999467796</c:v>
                </c:pt>
                <c:pt idx="5">
                  <c:v>0.63583049999579089</c:v>
                </c:pt>
                <c:pt idx="6">
                  <c:v>0.63645049999468029</c:v>
                </c:pt>
                <c:pt idx="7">
                  <c:v>0.62537000000156695</c:v>
                </c:pt>
                <c:pt idx="8">
                  <c:v>0.62544999999954598</c:v>
                </c:pt>
                <c:pt idx="9">
                  <c:v>0.6254999999946449</c:v>
                </c:pt>
                <c:pt idx="10">
                  <c:v>0.6246610000016517</c:v>
                </c:pt>
                <c:pt idx="11">
                  <c:v>0.6232670000026701</c:v>
                </c:pt>
                <c:pt idx="12">
                  <c:v>0.62376700000459095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7D-488C-9310-827855FF62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7D-488C-9310-827855FF62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7D-488C-9310-827855FF62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7D-488C-9310-827855FF62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0.64356772740575752</c:v>
                </c:pt>
                <c:pt idx="1">
                  <c:v>0.63330610229856121</c:v>
                </c:pt>
                <c:pt idx="2">
                  <c:v>0.63330610229856121</c:v>
                </c:pt>
                <c:pt idx="3">
                  <c:v>0.63330610229856121</c:v>
                </c:pt>
                <c:pt idx="4">
                  <c:v>0.63323961449633148</c:v>
                </c:pt>
                <c:pt idx="5">
                  <c:v>0.63323961449633148</c:v>
                </c:pt>
                <c:pt idx="6">
                  <c:v>0.63323961449633148</c:v>
                </c:pt>
                <c:pt idx="7">
                  <c:v>0.62844942406800208</c:v>
                </c:pt>
                <c:pt idx="8">
                  <c:v>0.62844942406800208</c:v>
                </c:pt>
                <c:pt idx="9">
                  <c:v>0.62844942406800208</c:v>
                </c:pt>
                <c:pt idx="10">
                  <c:v>0.62484885385495081</c:v>
                </c:pt>
                <c:pt idx="11">
                  <c:v>0.6215981117705538</c:v>
                </c:pt>
                <c:pt idx="12">
                  <c:v>0.6215981117705538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7D-488C-9310-827855FF6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554688"/>
        <c:axId val="1"/>
      </c:scatterChart>
      <c:valAx>
        <c:axId val="659554688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54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OT Del - O-C Diagr.</a:t>
            </a:r>
          </a:p>
        </c:rich>
      </c:tx>
      <c:layout>
        <c:manualLayout>
          <c:xMode val="edge"/>
          <c:yMode val="edge"/>
          <c:x val="0.38888951944070049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1879255054744"/>
          <c:y val="0.13994189017784567"/>
          <c:w val="0.839340570072861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9-47D1-8E4E-305CA2C384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99-47D1-8E4E-305CA2C384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99-47D1-8E4E-305CA2C384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0.63218799999594921</c:v>
                </c:pt>
                <c:pt idx="2">
                  <c:v>0.63229799999680836</c:v>
                </c:pt>
                <c:pt idx="3">
                  <c:v>0.63323800000216579</c:v>
                </c:pt>
                <c:pt idx="4">
                  <c:v>0.63501049999467796</c:v>
                </c:pt>
                <c:pt idx="5">
                  <c:v>0.63583049999579089</c:v>
                </c:pt>
                <c:pt idx="6">
                  <c:v>0.63645049999468029</c:v>
                </c:pt>
                <c:pt idx="7">
                  <c:v>0.62537000000156695</c:v>
                </c:pt>
                <c:pt idx="8">
                  <c:v>0.62544999999954598</c:v>
                </c:pt>
                <c:pt idx="9">
                  <c:v>0.6254999999946449</c:v>
                </c:pt>
                <c:pt idx="10">
                  <c:v>0.6246610000016517</c:v>
                </c:pt>
                <c:pt idx="11">
                  <c:v>0.6232670000026701</c:v>
                </c:pt>
                <c:pt idx="12">
                  <c:v>0.62376700000459095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99-47D1-8E4E-305CA2C384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99-47D1-8E4E-305CA2C384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99-47D1-8E4E-305CA2C384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1E-3</c:v>
                  </c:pt>
                  <c:pt idx="6">
                    <c:v>1.6000000000000001E-3</c:v>
                  </c:pt>
                  <c:pt idx="7">
                    <c:v>2.9999999999999997E-4</c:v>
                  </c:pt>
                  <c:pt idx="8">
                    <c:v>2.9999999999999997E-4</c:v>
                  </c:pt>
                  <c:pt idx="9">
                    <c:v>2.9999999999999997E-4</c:v>
                  </c:pt>
                  <c:pt idx="10">
                    <c:v>2.7300000000000002E-4</c:v>
                  </c:pt>
                  <c:pt idx="11">
                    <c:v>4.0000000000000002E-4</c:v>
                  </c:pt>
                  <c:pt idx="1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99-47D1-8E4E-305CA2C384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5016</c:v>
                </c:pt>
                <c:pt idx="2">
                  <c:v>5016</c:v>
                </c:pt>
                <c:pt idx="3">
                  <c:v>5016</c:v>
                </c:pt>
                <c:pt idx="4">
                  <c:v>5048.5</c:v>
                </c:pt>
                <c:pt idx="5">
                  <c:v>5048.5</c:v>
                </c:pt>
                <c:pt idx="6">
                  <c:v>5048.5</c:v>
                </c:pt>
                <c:pt idx="7">
                  <c:v>7390</c:v>
                </c:pt>
                <c:pt idx="8">
                  <c:v>7390</c:v>
                </c:pt>
                <c:pt idx="9">
                  <c:v>7390</c:v>
                </c:pt>
                <c:pt idx="10">
                  <c:v>9150</c:v>
                </c:pt>
                <c:pt idx="11">
                  <c:v>10739</c:v>
                </c:pt>
                <c:pt idx="12">
                  <c:v>10739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0.64356772740575752</c:v>
                </c:pt>
                <c:pt idx="1">
                  <c:v>0.63330610229856121</c:v>
                </c:pt>
                <c:pt idx="2">
                  <c:v>0.63330610229856121</c:v>
                </c:pt>
                <c:pt idx="3">
                  <c:v>0.63330610229856121</c:v>
                </c:pt>
                <c:pt idx="4">
                  <c:v>0.63323961449633148</c:v>
                </c:pt>
                <c:pt idx="5">
                  <c:v>0.63323961449633148</c:v>
                </c:pt>
                <c:pt idx="6">
                  <c:v>0.63323961449633148</c:v>
                </c:pt>
                <c:pt idx="7">
                  <c:v>0.62844942406800208</c:v>
                </c:pt>
                <c:pt idx="8">
                  <c:v>0.62844942406800208</c:v>
                </c:pt>
                <c:pt idx="9">
                  <c:v>0.62844942406800208</c:v>
                </c:pt>
                <c:pt idx="10">
                  <c:v>0.62484885385495081</c:v>
                </c:pt>
                <c:pt idx="11">
                  <c:v>0.6215981117705538</c:v>
                </c:pt>
                <c:pt idx="12">
                  <c:v>0.6215981117705538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99-47D1-8E4E-305CA2C38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564408"/>
        <c:axId val="1"/>
      </c:scatterChart>
      <c:valAx>
        <c:axId val="659564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2030770928415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956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774806302365357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F046517-8758-6253-EB1B-DF8E5BC3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DDD5C9A-AA47-3055-B6B9-4AC454C63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" customWidth="1"/>
    <col min="2" max="2" width="3.85546875" customWidth="1"/>
    <col min="3" max="3" width="13" customWidth="1"/>
    <col min="4" max="4" width="9.42578125" customWidth="1"/>
    <col min="5" max="5" width="11.5703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8"/>
      <c r="F1" s="29" t="s">
        <v>35</v>
      </c>
      <c r="G1" s="30" t="s">
        <v>36</v>
      </c>
      <c r="H1" s="29" t="s">
        <v>37</v>
      </c>
      <c r="I1" s="30">
        <v>52832.775000000001</v>
      </c>
      <c r="J1" s="30">
        <v>0.64614700000000003</v>
      </c>
      <c r="K1" s="30" t="s">
        <v>38</v>
      </c>
      <c r="L1" s="30" t="s">
        <v>39</v>
      </c>
    </row>
    <row r="2" spans="1:12" ht="12.95" customHeight="1" x14ac:dyDescent="0.2">
      <c r="A2" t="s">
        <v>25</v>
      </c>
      <c r="B2" t="s">
        <v>36</v>
      </c>
      <c r="C2" s="9" t="s">
        <v>39</v>
      </c>
      <c r="D2" t="s">
        <v>35</v>
      </c>
    </row>
    <row r="3" spans="1:12" ht="12.95" customHeight="1" thickBot="1" x14ac:dyDescent="0.25"/>
    <row r="4" spans="1:12" ht="12.95" customHeight="1" thickTop="1" thickBot="1" x14ac:dyDescent="0.25">
      <c r="A4" s="27" t="s">
        <v>37</v>
      </c>
      <c r="C4" s="7">
        <v>52832.775000000001</v>
      </c>
      <c r="D4" s="8">
        <v>0.64614700000000003</v>
      </c>
    </row>
    <row r="5" spans="1:12" ht="12.95" customHeight="1" thickTop="1" x14ac:dyDescent="0.2">
      <c r="A5" s="10" t="s">
        <v>30</v>
      </c>
      <c r="B5" s="11"/>
      <c r="C5" s="12">
        <v>-9.5</v>
      </c>
      <c r="D5" s="11" t="s">
        <v>31</v>
      </c>
    </row>
    <row r="6" spans="1:12" ht="12.95" customHeight="1" x14ac:dyDescent="0.2">
      <c r="A6" s="4" t="s">
        <v>3</v>
      </c>
    </row>
    <row r="7" spans="1:12" ht="12.95" customHeight="1" x14ac:dyDescent="0.2">
      <c r="A7" t="s">
        <v>4</v>
      </c>
      <c r="C7">
        <f>+C4</f>
        <v>52832.775000000001</v>
      </c>
      <c r="D7" s="56" t="s">
        <v>53</v>
      </c>
    </row>
    <row r="8" spans="1:12" ht="12.95" customHeight="1" x14ac:dyDescent="0.2">
      <c r="A8" t="s">
        <v>5</v>
      </c>
      <c r="C8">
        <f>+D4</f>
        <v>0.64614700000000003</v>
      </c>
      <c r="D8" s="56" t="s">
        <v>53</v>
      </c>
    </row>
    <row r="9" spans="1:12" ht="12.95" customHeight="1" x14ac:dyDescent="0.2">
      <c r="A9" s="25" t="s">
        <v>34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12" ht="12.95" customHeight="1" thickBot="1" x14ac:dyDescent="0.25">
      <c r="A10" s="11"/>
      <c r="B10" s="11"/>
      <c r="C10" s="3" t="s">
        <v>21</v>
      </c>
      <c r="D10" s="3" t="s">
        <v>22</v>
      </c>
      <c r="E10" s="11"/>
    </row>
    <row r="11" spans="1:12" ht="12.95" customHeight="1" x14ac:dyDescent="0.2">
      <c r="A11" s="11" t="s">
        <v>17</v>
      </c>
      <c r="B11" s="11"/>
      <c r="C11" s="22">
        <f ca="1">INTERCEPT(INDIRECT($D$9):G992,INDIRECT($C$9):F992)</f>
        <v>0.64356772740575752</v>
      </c>
      <c r="D11" s="13"/>
      <c r="E11" s="11"/>
    </row>
    <row r="12" spans="1:12" ht="12.95" customHeight="1" x14ac:dyDescent="0.2">
      <c r="A12" s="11" t="s">
        <v>18</v>
      </c>
      <c r="B12" s="11"/>
      <c r="C12" s="22">
        <f ca="1">SLOPE(INDIRECT($D$9):G992,INDIRECT($C$9):F992)</f>
        <v>-2.0457785301428129E-6</v>
      </c>
      <c r="D12" s="13"/>
      <c r="E12" s="50" t="s">
        <v>50</v>
      </c>
      <c r="F12" s="51" t="s">
        <v>54</v>
      </c>
    </row>
    <row r="13" spans="1:12" ht="12.95" customHeight="1" x14ac:dyDescent="0.2">
      <c r="A13" s="11" t="s">
        <v>20</v>
      </c>
      <c r="B13" s="11"/>
      <c r="C13" s="13" t="s">
        <v>15</v>
      </c>
      <c r="E13" s="48" t="s">
        <v>44</v>
      </c>
      <c r="F13" s="52">
        <v>1</v>
      </c>
    </row>
    <row r="14" spans="1:12" ht="12.95" customHeight="1" x14ac:dyDescent="0.2">
      <c r="A14" s="11"/>
      <c r="B14" s="11"/>
      <c r="C14" s="11"/>
      <c r="E14" s="48" t="s">
        <v>32</v>
      </c>
      <c r="F14" s="53">
        <f ca="1">NOW()+15018.5+$C$5/24</f>
        <v>60544.796433101852</v>
      </c>
    </row>
    <row r="15" spans="1:12" ht="12.95" customHeight="1" x14ac:dyDescent="0.2">
      <c r="A15" s="14" t="s">
        <v>19</v>
      </c>
      <c r="B15" s="11"/>
      <c r="C15" s="15">
        <f ca="1">(C7+C11)+(C8+C12)*INT(MAX(F21:F3533))</f>
        <v>59772.36923111177</v>
      </c>
      <c r="E15" s="48" t="s">
        <v>45</v>
      </c>
      <c r="F15" s="53">
        <f ca="1">ROUND(2*($F$14-$C$7)/$C$8,0)/2+$F$13</f>
        <v>11936.5</v>
      </c>
    </row>
    <row r="16" spans="1:12" ht="12.95" customHeight="1" x14ac:dyDescent="0.2">
      <c r="A16" s="17" t="s">
        <v>6</v>
      </c>
      <c r="B16" s="11"/>
      <c r="C16" s="18">
        <f ca="1">+C8+C12</f>
        <v>0.64614495422146989</v>
      </c>
      <c r="E16" s="48" t="s">
        <v>33</v>
      </c>
      <c r="F16" s="53">
        <f ca="1">ROUND(2*($F$14-$C$15)/$C$16,0)/2+$F$13</f>
        <v>1196.5</v>
      </c>
    </row>
    <row r="17" spans="1:17" ht="12.95" customHeight="1" thickBot="1" x14ac:dyDescent="0.25">
      <c r="A17" s="16" t="s">
        <v>29</v>
      </c>
      <c r="B17" s="11"/>
      <c r="C17" s="11">
        <f>COUNT(C21:C2191)</f>
        <v>13</v>
      </c>
      <c r="E17" s="48" t="s">
        <v>51</v>
      </c>
      <c r="F17" s="54">
        <f ca="1">+$C$15+$C$16*$F$16-15018.5-$C$5/24</f>
        <v>45527.377502171097</v>
      </c>
    </row>
    <row r="18" spans="1:17" ht="12.95" customHeight="1" thickTop="1" thickBot="1" x14ac:dyDescent="0.25">
      <c r="A18" s="17" t="s">
        <v>7</v>
      </c>
      <c r="B18" s="11"/>
      <c r="C18" s="20">
        <f ca="1">+C15</f>
        <v>59772.36923111177</v>
      </c>
      <c r="D18" s="21">
        <f ca="1">+C16</f>
        <v>0.64614495422146989</v>
      </c>
      <c r="E18" s="49" t="s">
        <v>52</v>
      </c>
      <c r="F18" s="55">
        <f ca="1">+($C$15+$C$16*$F$16)-($C$16/2)-15018.5-$C$5/24</f>
        <v>45527.054429693984</v>
      </c>
    </row>
    <row r="19" spans="1:17" ht="12.95" customHeight="1" thickTop="1" x14ac:dyDescent="0.2">
      <c r="E19" s="16"/>
      <c r="F19" s="19"/>
    </row>
    <row r="20" spans="1:17" ht="12.95" customHeight="1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46</v>
      </c>
      <c r="J20" s="6" t="s">
        <v>0</v>
      </c>
      <c r="K20" s="6" t="s">
        <v>1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7" ht="12.95" customHeight="1" x14ac:dyDescent="0.2">
      <c r="A21" t="str">
        <f>$K$1</f>
        <v>IBVS 5557</v>
      </c>
      <c r="C21" s="42">
        <f>+$C$4</f>
        <v>52832.775000000001</v>
      </c>
      <c r="D21" s="9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0.64356772740575752</v>
      </c>
      <c r="Q21" s="2">
        <f>+C21-15018.5</f>
        <v>37814.275000000001</v>
      </c>
    </row>
    <row r="22" spans="1:17" ht="12.95" customHeight="1" x14ac:dyDescent="0.2">
      <c r="A22" s="31" t="s">
        <v>41</v>
      </c>
      <c r="B22" s="32" t="s">
        <v>42</v>
      </c>
      <c r="C22" s="43">
        <v>56074.480539999997</v>
      </c>
      <c r="D22" s="33">
        <v>5.0000000000000001E-4</v>
      </c>
      <c r="E22">
        <f t="shared" ref="E22:E27" si="0">+(C22-C$7)/C$8</f>
        <v>5016.9783965568131</v>
      </c>
      <c r="F22">
        <f t="shared" ref="F22:F30" si="1">ROUND(2*E22,0)/2-1</f>
        <v>5016</v>
      </c>
      <c r="G22">
        <f t="shared" ref="G22:G27" si="2">+C22-(C$7+F22*C$8)</f>
        <v>0.63218799999594921</v>
      </c>
      <c r="K22">
        <f t="shared" ref="K22:K30" si="3">+G22</f>
        <v>0.63218799999594921</v>
      </c>
      <c r="O22">
        <f t="shared" ref="O22:O27" ca="1" si="4">+C$11+C$12*$F22</f>
        <v>0.63330610229856121</v>
      </c>
      <c r="Q22" s="2">
        <f t="shared" ref="Q22:Q27" si="5">+C22-15018.5</f>
        <v>41055.980539999997</v>
      </c>
    </row>
    <row r="23" spans="1:17" ht="12.95" customHeight="1" x14ac:dyDescent="0.2">
      <c r="A23" s="31" t="s">
        <v>41</v>
      </c>
      <c r="B23" s="32" t="s">
        <v>42</v>
      </c>
      <c r="C23" s="43">
        <v>56074.480649999998</v>
      </c>
      <c r="D23" s="33">
        <v>4.0000000000000002E-4</v>
      </c>
      <c r="E23">
        <f t="shared" si="0"/>
        <v>5016.9785667967135</v>
      </c>
      <c r="F23">
        <f t="shared" si="1"/>
        <v>5016</v>
      </c>
      <c r="G23">
        <f t="shared" si="2"/>
        <v>0.63229799999680836</v>
      </c>
      <c r="K23">
        <f t="shared" si="3"/>
        <v>0.63229799999680836</v>
      </c>
      <c r="O23">
        <f t="shared" ca="1" si="4"/>
        <v>0.63330610229856121</v>
      </c>
      <c r="Q23" s="2">
        <f t="shared" si="5"/>
        <v>41055.980649999998</v>
      </c>
    </row>
    <row r="24" spans="1:17" ht="12.95" customHeight="1" x14ac:dyDescent="0.2">
      <c r="A24" s="31" t="s">
        <v>41</v>
      </c>
      <c r="B24" s="32" t="s">
        <v>42</v>
      </c>
      <c r="C24" s="43">
        <v>56074.481590000003</v>
      </c>
      <c r="D24" s="33">
        <v>2.0000000000000001E-4</v>
      </c>
      <c r="E24">
        <f t="shared" si="0"/>
        <v>5016.9800215740406</v>
      </c>
      <c r="F24">
        <f t="shared" si="1"/>
        <v>5016</v>
      </c>
      <c r="G24">
        <f t="shared" si="2"/>
        <v>0.63323800000216579</v>
      </c>
      <c r="K24">
        <f t="shared" si="3"/>
        <v>0.63323800000216579</v>
      </c>
      <c r="O24">
        <f t="shared" ca="1" si="4"/>
        <v>0.63330610229856121</v>
      </c>
      <c r="Q24" s="2">
        <f t="shared" si="5"/>
        <v>41055.981590000003</v>
      </c>
    </row>
    <row r="25" spans="1:17" ht="12.95" customHeight="1" x14ac:dyDescent="0.2">
      <c r="A25" s="31" t="s">
        <v>41</v>
      </c>
      <c r="B25" s="32" t="s">
        <v>43</v>
      </c>
      <c r="C25" s="43">
        <v>56095.483139999997</v>
      </c>
      <c r="D25" s="33">
        <v>8.0000000000000004E-4</v>
      </c>
      <c r="E25">
        <f t="shared" si="0"/>
        <v>5049.4827647578568</v>
      </c>
      <c r="F25">
        <f t="shared" si="1"/>
        <v>5048.5</v>
      </c>
      <c r="G25">
        <f t="shared" si="2"/>
        <v>0.63501049999467796</v>
      </c>
      <c r="K25">
        <f t="shared" si="3"/>
        <v>0.63501049999467796</v>
      </c>
      <c r="O25">
        <f t="shared" ca="1" si="4"/>
        <v>0.63323961449633148</v>
      </c>
      <c r="Q25" s="2">
        <f t="shared" si="5"/>
        <v>41076.983139999997</v>
      </c>
    </row>
    <row r="26" spans="1:17" ht="12.95" customHeight="1" x14ac:dyDescent="0.2">
      <c r="A26" s="31" t="s">
        <v>41</v>
      </c>
      <c r="B26" s="32" t="s">
        <v>43</v>
      </c>
      <c r="C26" s="43">
        <v>56095.483959999998</v>
      </c>
      <c r="D26" s="33">
        <v>1E-3</v>
      </c>
      <c r="E26">
        <f t="shared" si="0"/>
        <v>5049.4840338189242</v>
      </c>
      <c r="F26">
        <f t="shared" si="1"/>
        <v>5048.5</v>
      </c>
      <c r="G26">
        <f t="shared" si="2"/>
        <v>0.63583049999579089</v>
      </c>
      <c r="K26">
        <f t="shared" si="3"/>
        <v>0.63583049999579089</v>
      </c>
      <c r="O26">
        <f t="shared" ca="1" si="4"/>
        <v>0.63323961449633148</v>
      </c>
      <c r="Q26" s="2">
        <f t="shared" si="5"/>
        <v>41076.983959999998</v>
      </c>
    </row>
    <row r="27" spans="1:17" ht="12.95" customHeight="1" x14ac:dyDescent="0.2">
      <c r="A27" s="31" t="s">
        <v>41</v>
      </c>
      <c r="B27" s="32" t="s">
        <v>43</v>
      </c>
      <c r="C27" s="43">
        <v>56095.484579999997</v>
      </c>
      <c r="D27" s="33">
        <v>1.6000000000000001E-3</v>
      </c>
      <c r="E27">
        <f t="shared" si="0"/>
        <v>5049.4849933528985</v>
      </c>
      <c r="F27">
        <f t="shared" si="1"/>
        <v>5048.5</v>
      </c>
      <c r="G27">
        <f t="shared" si="2"/>
        <v>0.63645049999468029</v>
      </c>
      <c r="K27">
        <f t="shared" si="3"/>
        <v>0.63645049999468029</v>
      </c>
      <c r="O27">
        <f t="shared" ca="1" si="4"/>
        <v>0.63323961449633148</v>
      </c>
      <c r="Q27" s="2">
        <f t="shared" si="5"/>
        <v>41076.984579999997</v>
      </c>
    </row>
    <row r="28" spans="1:17" ht="12.95" customHeight="1" x14ac:dyDescent="0.2">
      <c r="A28" s="34" t="s">
        <v>47</v>
      </c>
      <c r="B28" s="35" t="s">
        <v>42</v>
      </c>
      <c r="C28" s="44">
        <v>57608.426700000004</v>
      </c>
      <c r="D28" s="36">
        <v>2.9999999999999997E-4</v>
      </c>
      <c r="E28">
        <f>+(C28-C$7)/C$8</f>
        <v>7390.9678447783581</v>
      </c>
      <c r="F28">
        <f t="shared" si="1"/>
        <v>7390</v>
      </c>
      <c r="G28">
        <f>+C28-(C$7+F28*C$8)</f>
        <v>0.62537000000156695</v>
      </c>
      <c r="K28">
        <f t="shared" si="3"/>
        <v>0.62537000000156695</v>
      </c>
      <c r="O28">
        <f ca="1">+C$11+C$12*$F28</f>
        <v>0.62844942406800208</v>
      </c>
      <c r="Q28" s="2">
        <f>+C28-15018.5</f>
        <v>42589.926700000004</v>
      </c>
    </row>
    <row r="29" spans="1:17" ht="12.95" customHeight="1" x14ac:dyDescent="0.2">
      <c r="A29" s="34" t="s">
        <v>47</v>
      </c>
      <c r="B29" s="35" t="s">
        <v>42</v>
      </c>
      <c r="C29" s="44">
        <v>57608.426780000002</v>
      </c>
      <c r="D29" s="36">
        <v>2.9999999999999997E-4</v>
      </c>
      <c r="E29">
        <f>+(C29-C$7)/C$8</f>
        <v>7390.9679685891906</v>
      </c>
      <c r="F29">
        <f t="shared" si="1"/>
        <v>7390</v>
      </c>
      <c r="G29">
        <f>+C29-(C$7+F29*C$8)</f>
        <v>0.62544999999954598</v>
      </c>
      <c r="K29">
        <f t="shared" si="3"/>
        <v>0.62544999999954598</v>
      </c>
      <c r="O29">
        <f ca="1">+C$11+C$12*$F29</f>
        <v>0.62844942406800208</v>
      </c>
      <c r="Q29" s="2">
        <f>+C29-15018.5</f>
        <v>42589.926780000002</v>
      </c>
    </row>
    <row r="30" spans="1:17" ht="12.95" customHeight="1" x14ac:dyDescent="0.2">
      <c r="A30" s="34" t="s">
        <v>47</v>
      </c>
      <c r="B30" s="35" t="s">
        <v>42</v>
      </c>
      <c r="C30" s="44">
        <v>57608.426829999997</v>
      </c>
      <c r="D30" s="36">
        <v>2.9999999999999997E-4</v>
      </c>
      <c r="E30">
        <f>+(C30-C$7)/C$8</f>
        <v>7390.9680459709552</v>
      </c>
      <c r="F30">
        <f t="shared" si="1"/>
        <v>7390</v>
      </c>
      <c r="G30">
        <f>+C30-(C$7+F30*C$8)</f>
        <v>0.6254999999946449</v>
      </c>
      <c r="K30">
        <f t="shared" si="3"/>
        <v>0.6254999999946449</v>
      </c>
      <c r="O30">
        <f ca="1">+C$11+C$12*$F30</f>
        <v>0.62844942406800208</v>
      </c>
      <c r="Q30" s="2">
        <f>+C30-15018.5</f>
        <v>42589.926829999997</v>
      </c>
    </row>
    <row r="31" spans="1:17" ht="12.95" customHeight="1" x14ac:dyDescent="0.2">
      <c r="A31" s="37" t="s">
        <v>48</v>
      </c>
      <c r="B31" s="38" t="s">
        <v>42</v>
      </c>
      <c r="C31" s="45">
        <v>58745.644711000001</v>
      </c>
      <c r="D31" s="39">
        <v>2.7300000000000002E-4</v>
      </c>
      <c r="E31">
        <f>+(C31-C$7)/C$8</f>
        <v>9150.9667475048227</v>
      </c>
      <c r="F31">
        <f>ROUND(2*E31,0)/2-1</f>
        <v>9150</v>
      </c>
      <c r="G31">
        <f>+C31-(C$7+F31*C$8)</f>
        <v>0.6246610000016517</v>
      </c>
      <c r="K31">
        <f>+G31</f>
        <v>0.6246610000016517</v>
      </c>
      <c r="O31">
        <f ca="1">+C$11+C$12*$F31</f>
        <v>0.62484885385495081</v>
      </c>
      <c r="Q31" s="2">
        <f>+C31-15018.5</f>
        <v>43727.144711000001</v>
      </c>
    </row>
    <row r="32" spans="1:17" ht="12.95" customHeight="1" x14ac:dyDescent="0.2">
      <c r="A32" s="40" t="s">
        <v>49</v>
      </c>
      <c r="B32" s="41" t="s">
        <v>42</v>
      </c>
      <c r="C32" s="46">
        <v>59772.370900000002</v>
      </c>
      <c r="D32" s="47">
        <v>4.0000000000000002E-4</v>
      </c>
      <c r="E32">
        <f>+(C32-C$7)/C$8</f>
        <v>10739.964590101014</v>
      </c>
      <c r="F32">
        <f>ROUND(2*E32,0)/2-1</f>
        <v>10739</v>
      </c>
      <c r="G32">
        <f>+C32-(C$7+F32*C$8)</f>
        <v>0.6232670000026701</v>
      </c>
      <c r="K32">
        <f>+G32</f>
        <v>0.6232670000026701</v>
      </c>
      <c r="O32">
        <f ca="1">+C$11+C$12*$F32</f>
        <v>0.6215981117705538</v>
      </c>
      <c r="Q32" s="2">
        <f>+C32-15018.5</f>
        <v>44753.870900000002</v>
      </c>
    </row>
    <row r="33" spans="1:17" ht="12.95" customHeight="1" x14ac:dyDescent="0.2">
      <c r="A33" s="47" t="s">
        <v>55</v>
      </c>
      <c r="B33" s="57" t="s">
        <v>42</v>
      </c>
      <c r="C33" s="47">
        <v>59772.371400000004</v>
      </c>
      <c r="D33" s="47">
        <v>1E-3</v>
      </c>
      <c r="E33">
        <f>+(C33-C$7)/C$8</f>
        <v>10739.96536391874</v>
      </c>
      <c r="F33">
        <f>ROUND(2*E33,0)/2-1</f>
        <v>10739</v>
      </c>
      <c r="G33">
        <f>+C33-(C$7+F33*C$8)</f>
        <v>0.62376700000459095</v>
      </c>
      <c r="K33">
        <f>+G33</f>
        <v>0.62376700000459095</v>
      </c>
      <c r="O33">
        <f ca="1">+C$11+C$12*$F33</f>
        <v>0.6215981117705538</v>
      </c>
      <c r="Q33" s="2">
        <f>+C33-15018.5</f>
        <v>44753.871400000004</v>
      </c>
    </row>
    <row r="34" spans="1:17" ht="12.95" customHeight="1" x14ac:dyDescent="0.2">
      <c r="C34" s="42"/>
      <c r="D34" s="9"/>
    </row>
    <row r="35" spans="1:17" ht="12.95" customHeight="1" x14ac:dyDescent="0.2">
      <c r="C35" s="42"/>
      <c r="D35" s="9"/>
    </row>
    <row r="36" spans="1:17" ht="12.95" customHeight="1" x14ac:dyDescent="0.2">
      <c r="C36" s="42"/>
      <c r="D36" s="9"/>
    </row>
    <row r="37" spans="1:17" ht="12.95" customHeight="1" x14ac:dyDescent="0.2">
      <c r="C37" s="42"/>
      <c r="D37" s="9"/>
    </row>
    <row r="38" spans="1:17" ht="12.95" customHeight="1" x14ac:dyDescent="0.2">
      <c r="C38" s="42"/>
      <c r="D38" s="9"/>
    </row>
    <row r="39" spans="1:17" ht="12.95" customHeight="1" x14ac:dyDescent="0.2">
      <c r="C39" s="9"/>
      <c r="D39" s="9"/>
    </row>
    <row r="40" spans="1:17" ht="12.95" customHeight="1" x14ac:dyDescent="0.2">
      <c r="C40" s="9"/>
      <c r="D40" s="9"/>
    </row>
    <row r="41" spans="1:17" ht="12.95" customHeight="1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hyperlinks>
    <hyperlink ref="H75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2024-08-22T07:06:51Z</dcterms:modified>
</cp:coreProperties>
</file>