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98D36BC-EA3A-4EC1-9784-41945265D5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J27" i="1" s="1"/>
  <c r="Q27" i="1"/>
  <c r="F14" i="1"/>
  <c r="G11" i="1"/>
  <c r="F11" i="1"/>
  <c r="Q28" i="1"/>
  <c r="Q23" i="1"/>
  <c r="Q24" i="1"/>
  <c r="Q25" i="1"/>
  <c r="Q26" i="1"/>
  <c r="Q22" i="1"/>
  <c r="E23" i="1"/>
  <c r="F23" i="1" s="1"/>
  <c r="G23" i="1" s="1"/>
  <c r="I23" i="1" s="1"/>
  <c r="C17" i="1"/>
  <c r="Q21" i="1"/>
  <c r="E25" i="1"/>
  <c r="F25" i="1" s="1"/>
  <c r="G25" i="1" s="1"/>
  <c r="I25" i="1" s="1"/>
  <c r="E24" i="1"/>
  <c r="F24" i="1" s="1"/>
  <c r="G24" i="1" s="1"/>
  <c r="I24" i="1" s="1"/>
  <c r="E26" i="1"/>
  <c r="F26" i="1" s="1"/>
  <c r="G26" i="1" s="1"/>
  <c r="I26" i="1" s="1"/>
  <c r="E28" i="1"/>
  <c r="F28" i="1" s="1"/>
  <c r="G28" i="1" s="1"/>
  <c r="K28" i="1" s="1"/>
  <c r="E21" i="1"/>
  <c r="F21" i="1" s="1"/>
  <c r="G21" i="1" s="1"/>
  <c r="H21" i="1" s="1"/>
  <c r="E22" i="1"/>
  <c r="F22" i="1" s="1"/>
  <c r="G22" i="1" s="1"/>
  <c r="I22" i="1" s="1"/>
  <c r="C11" i="1"/>
  <c r="F15" i="1" l="1"/>
  <c r="C12" i="1"/>
  <c r="O27" i="1" l="1"/>
  <c r="O22" i="1"/>
  <c r="O24" i="1"/>
  <c r="O21" i="1"/>
  <c r="C16" i="1"/>
  <c r="D18" i="1" s="1"/>
  <c r="O26" i="1"/>
  <c r="O25" i="1"/>
  <c r="O23" i="1"/>
  <c r="C15" i="1"/>
  <c r="O28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<sst xmlns="http://schemas.openxmlformats.org/spreadsheetml/2006/main" count="60" uniqueCount="51">
  <si>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</si>
  <si>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</si>
  <si>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</si>
  <si>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</si>
  <si>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</si>
  <si>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</si>
  <si>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</si>
  <si>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</si>
  <si>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</si>
  <si>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</si>
  <si>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</si>
  <si>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</si>
  <si>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</si>
  <si>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</si>
  <si>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</si>
  <si>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</si>
  <si>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</si>
  <si>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</si>
  <si>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</si>
  <si>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</si>
  <si>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</si>
  <si>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</si>
  <si>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</si>
  <si>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</si>
  <si>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</si>
  <si>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</si>
  <si>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</si>
  <si>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</si>
  <si>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</si>
  <si>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IBVS</t>
  </si>
  <si>
    <t># of data points:</t>
  </si>
  <si>
    <t>IBVS 3569</t>
  </si>
  <si>
    <t>AA Dor / GSC 09166-00716</t>
  </si>
  <si>
    <t>OEJV 0160</t>
  </si>
  <si>
    <t>I</t>
  </si>
  <si>
    <t>Add cycle</t>
  </si>
  <si>
    <t>JD today</t>
  </si>
  <si>
    <t>Old Cycle</t>
  </si>
  <si>
    <t>New Cycle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</si>
  <si>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</si>
  <si>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</si>
  <si>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</si>
  <si>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CCD</t>
  </si>
  <si>
    <t xml:space="preserve">Mag </t>
  </si>
  <si>
    <t>Next ToM-P</t>
  </si>
  <si>
    <t>Next ToM-S</t>
  </si>
  <si>
    <t>11.11-11.53</t>
  </si>
  <si>
    <t>VSX</t>
  </si>
  <si>
    <t>EA/HW</t>
  </si>
  <si>
    <t>BAD?</t>
  </si>
  <si>
    <t>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</si>
</sst>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>
      <alignment vertical="top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5" fillId="0" borderId="0" xfId="0" applyFont="1" applyAlignment="1"/>
    <xf numFmtId="0" fontId="15" fillId="0" borderId="0" xfId="0" applyFont="1">
      <alignment vertical="top"/>
    </xf>
    <xf numFmtId="0" fontId="0" fillId="0" borderId="4" xfId="0" applyBorder="1" applyAlignment="1"/>
    <xf numFmtId="0" fontId="16" fillId="0" borderId="4" xfId="0" applyFont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Dor - O-C Diagr.</a:t>
            </a:r>
          </a:p>
        </c:rich>
      </c:tx>
      <c:layout>
        <c:manualLayout>
          <c:xMode val="edge"/>
          <c:yMode val="edge"/>
          <c:x val="0.3796449272596983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3550580534521"/>
          <c:y val="0.14678942920199375"/>
          <c:w val="0.78998446806882638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-47738.5</c:v>
                </c:pt>
                <c:pt idx="1">
                  <c:v>-33977.5</c:v>
                </c:pt>
                <c:pt idx="2">
                  <c:v>-33954.5</c:v>
                </c:pt>
                <c:pt idx="3">
                  <c:v>-32730.5</c:v>
                </c:pt>
                <c:pt idx="4">
                  <c:v>-29943.5</c:v>
                </c:pt>
                <c:pt idx="5">
                  <c:v>-28349.5</c:v>
                </c:pt>
                <c:pt idx="6">
                  <c:v>0</c:v>
                </c:pt>
                <c:pt idx="7">
                  <c:v>2484.5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-5.2269394996983465E-2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EE-459E-9090-FA76BD7168A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-47738.5</c:v>
                </c:pt>
                <c:pt idx="1">
                  <c:v>-33977.5</c:v>
                </c:pt>
                <c:pt idx="2">
                  <c:v>-33954.5</c:v>
                </c:pt>
                <c:pt idx="3">
                  <c:v>-32730.5</c:v>
                </c:pt>
                <c:pt idx="4">
                  <c:v>-29943.5</c:v>
                </c:pt>
                <c:pt idx="5">
                  <c:v>-28349.5</c:v>
                </c:pt>
                <c:pt idx="6">
                  <c:v>0</c:v>
                </c:pt>
                <c:pt idx="7">
                  <c:v>2484.5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-5.2273925000918098E-2</c:v>
                </c:pt>
                <c:pt idx="2">
                  <c:v>-5.2307715006463695E-2</c:v>
                </c:pt>
                <c:pt idx="3">
                  <c:v>-5.2287234997493215E-2</c:v>
                </c:pt>
                <c:pt idx="4">
                  <c:v>-5.2244745005737059E-2</c:v>
                </c:pt>
                <c:pt idx="5">
                  <c:v>-5.2294364999397658E-2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EE-459E-9090-FA76BD7168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-47738.5</c:v>
                </c:pt>
                <c:pt idx="1">
                  <c:v>-33977.5</c:v>
                </c:pt>
                <c:pt idx="2">
                  <c:v>-33954.5</c:v>
                </c:pt>
                <c:pt idx="3">
                  <c:v>-32730.5</c:v>
                </c:pt>
                <c:pt idx="4">
                  <c:v>-29943.5</c:v>
                </c:pt>
                <c:pt idx="5">
                  <c:v>-28349.5</c:v>
                </c:pt>
                <c:pt idx="6">
                  <c:v>0</c:v>
                </c:pt>
                <c:pt idx="7">
                  <c:v>2484.5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EE-459E-9090-FA76BD7168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-47738.5</c:v>
                </c:pt>
                <c:pt idx="1">
                  <c:v>-33977.5</c:v>
                </c:pt>
                <c:pt idx="2">
                  <c:v>-33954.5</c:v>
                </c:pt>
                <c:pt idx="3">
                  <c:v>-32730.5</c:v>
                </c:pt>
                <c:pt idx="4">
                  <c:v>-29943.5</c:v>
                </c:pt>
                <c:pt idx="5">
                  <c:v>-28349.5</c:v>
                </c:pt>
                <c:pt idx="6">
                  <c:v>0</c:v>
                </c:pt>
                <c:pt idx="7">
                  <c:v>2484.5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-5.2119184998446144E-2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EE-459E-9090-FA76BD7168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-47738.5</c:v>
                </c:pt>
                <c:pt idx="1">
                  <c:v>-33977.5</c:v>
                </c:pt>
                <c:pt idx="2">
                  <c:v>-33954.5</c:v>
                </c:pt>
                <c:pt idx="3">
                  <c:v>-32730.5</c:v>
                </c:pt>
                <c:pt idx="4">
                  <c:v>-29943.5</c:v>
                </c:pt>
                <c:pt idx="5">
                  <c:v>-28349.5</c:v>
                </c:pt>
                <c:pt idx="6">
                  <c:v>0</c:v>
                </c:pt>
                <c:pt idx="7">
                  <c:v>2484.5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EE-459E-9090-FA76BD7168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-47738.5</c:v>
                </c:pt>
                <c:pt idx="1">
                  <c:v>-33977.5</c:v>
                </c:pt>
                <c:pt idx="2">
                  <c:v>-33954.5</c:v>
                </c:pt>
                <c:pt idx="3">
                  <c:v>-32730.5</c:v>
                </c:pt>
                <c:pt idx="4">
                  <c:v>-29943.5</c:v>
                </c:pt>
                <c:pt idx="5">
                  <c:v>-28349.5</c:v>
                </c:pt>
                <c:pt idx="6">
                  <c:v>0</c:v>
                </c:pt>
                <c:pt idx="7">
                  <c:v>2484.5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EE-459E-9090-FA76BD7168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5.0000000000000002E-5</c:v>
                  </c:pt>
                  <c:pt idx="2">
                    <c:v>5.0000000000000002E-5</c:v>
                  </c:pt>
                  <c:pt idx="3">
                    <c:v>1E-4</c:v>
                  </c:pt>
                  <c:pt idx="4">
                    <c:v>5.0000000000000002E-5</c:v>
                  </c:pt>
                  <c:pt idx="5">
                    <c:v>3.0000000000000001E-5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-47738.5</c:v>
                </c:pt>
                <c:pt idx="1">
                  <c:v>-33977.5</c:v>
                </c:pt>
                <c:pt idx="2">
                  <c:v>-33954.5</c:v>
                </c:pt>
                <c:pt idx="3">
                  <c:v>-32730.5</c:v>
                </c:pt>
                <c:pt idx="4">
                  <c:v>-29943.5</c:v>
                </c:pt>
                <c:pt idx="5">
                  <c:v>-28349.5</c:v>
                </c:pt>
                <c:pt idx="6">
                  <c:v>0</c:v>
                </c:pt>
                <c:pt idx="7">
                  <c:v>2484.5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EE-459E-9090-FA76BD7168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-47738.5</c:v>
                </c:pt>
                <c:pt idx="1">
                  <c:v>-33977.5</c:v>
                </c:pt>
                <c:pt idx="2">
                  <c:v>-33954.5</c:v>
                </c:pt>
                <c:pt idx="3">
                  <c:v>-32730.5</c:v>
                </c:pt>
                <c:pt idx="4">
                  <c:v>-29943.5</c:v>
                </c:pt>
                <c:pt idx="5">
                  <c:v>-28349.5</c:v>
                </c:pt>
                <c:pt idx="6">
                  <c:v>0</c:v>
                </c:pt>
                <c:pt idx="7">
                  <c:v>2484.5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-5.9548009301180385E-2</c:v>
                </c:pt>
                <c:pt idx="1">
                  <c:v>-5.0984095048057843E-2</c:v>
                </c:pt>
                <c:pt idx="2">
                  <c:v>-5.0969781406038965E-2</c:v>
                </c:pt>
                <c:pt idx="3">
                  <c:v>-5.0208046717729826E-2</c:v>
                </c:pt>
                <c:pt idx="4">
                  <c:v>-4.8473606704398493E-2</c:v>
                </c:pt>
                <c:pt idx="5">
                  <c:v>-4.7481609079263888E-2</c:v>
                </c:pt>
                <c:pt idx="6">
                  <c:v>-2.9838800626469947E-2</c:v>
                </c:pt>
                <c:pt idx="7">
                  <c:v>-2.8292616122299979E-2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EE-459E-9090-FA76BD7168AE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-47738.5</c:v>
                </c:pt>
                <c:pt idx="1">
                  <c:v>-33977.5</c:v>
                </c:pt>
                <c:pt idx="2">
                  <c:v>-33954.5</c:v>
                </c:pt>
                <c:pt idx="3">
                  <c:v>-32730.5</c:v>
                </c:pt>
                <c:pt idx="4">
                  <c:v>-29943.5</c:v>
                </c:pt>
                <c:pt idx="5">
                  <c:v>-28349.5</c:v>
                </c:pt>
                <c:pt idx="6">
                  <c:v>0</c:v>
                </c:pt>
                <c:pt idx="7">
                  <c:v>2484.5</c:v>
                </c:pt>
              </c:numCache>
            </c:numRef>
          </c:xVal>
          <c:yVal>
            <c:numRef>
              <c:f>Active!$P$21:$P$999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D4-4E28-B546-323203743B46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-47738.5</c:v>
                </c:pt>
                <c:pt idx="1">
                  <c:v>-33977.5</c:v>
                </c:pt>
                <c:pt idx="2">
                  <c:v>-33954.5</c:v>
                </c:pt>
                <c:pt idx="3">
                  <c:v>-32730.5</c:v>
                </c:pt>
                <c:pt idx="4">
                  <c:v>-29943.5</c:v>
                </c:pt>
                <c:pt idx="5">
                  <c:v>-28349.5</c:v>
                </c:pt>
                <c:pt idx="6">
                  <c:v>0</c:v>
                </c:pt>
                <c:pt idx="7">
                  <c:v>2484.5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D4-4E28-B546-323203743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405448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-47738.5</c:v>
                      </c:pt>
                      <c:pt idx="1">
                        <c:v>-33977.5</c:v>
                      </c:pt>
                      <c:pt idx="2">
                        <c:v>-33954.5</c:v>
                      </c:pt>
                      <c:pt idx="3">
                        <c:v>-32730.5</c:v>
                      </c:pt>
                      <c:pt idx="4">
                        <c:v>-29943.5</c:v>
                      </c:pt>
                      <c:pt idx="5">
                        <c:v>-28349.5</c:v>
                      </c:pt>
                      <c:pt idx="6">
                        <c:v>0</c:v>
                      </c:pt>
                      <c:pt idx="7">
                        <c:v>2484.5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Active!$Q$21:$Q$999</c15:sqref>
                        </c15:formulaRef>
                      </c:ext>
                    </c:extLst>
                    <c:numCache>
                      <c:formatCode>m/d/yyyy</c:formatCode>
                      <c:ptCount val="979"/>
                      <c:pt idx="0">
                        <c:v>28177.848700000002</c:v>
                      </c:pt>
                      <c:pt idx="1">
                        <c:v>31776.896919999999</c:v>
                      </c:pt>
                      <c:pt idx="2">
                        <c:v>31782.912299999996</c:v>
                      </c:pt>
                      <c:pt idx="3">
                        <c:v>32103.036950000002</c:v>
                      </c:pt>
                      <c:pt idx="4">
                        <c:v>32831.948219999998</c:v>
                      </c:pt>
                      <c:pt idx="5">
                        <c:v>33248.842499999999</c:v>
                      </c:pt>
                      <c:pt idx="6">
                        <c:v>40663.415370000002</c:v>
                      </c:pt>
                      <c:pt idx="7">
                        <c:v>41313.158710000003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1BD4-4E28-B546-323203743B46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-47738.5</c:v>
                      </c:pt>
                      <c:pt idx="1">
                        <c:v>-33977.5</c:v>
                      </c:pt>
                      <c:pt idx="2">
                        <c:v>-33954.5</c:v>
                      </c:pt>
                      <c:pt idx="3">
                        <c:v>-32730.5</c:v>
                      </c:pt>
                      <c:pt idx="4">
                        <c:v>-29943.5</c:v>
                      </c:pt>
                      <c:pt idx="5">
                        <c:v>-28349.5</c:v>
                      </c:pt>
                      <c:pt idx="6">
                        <c:v>0</c:v>
                      </c:pt>
                      <c:pt idx="7">
                        <c:v>2484.5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1BD4-4E28-B546-323203743B46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-47738.5</c:v>
                      </c:pt>
                      <c:pt idx="1">
                        <c:v>-33977.5</c:v>
                      </c:pt>
                      <c:pt idx="2">
                        <c:v>-33954.5</c:v>
                      </c:pt>
                      <c:pt idx="3">
                        <c:v>-32730.5</c:v>
                      </c:pt>
                      <c:pt idx="4">
                        <c:v>-29943.5</c:v>
                      </c:pt>
                      <c:pt idx="5">
                        <c:v>-28349.5</c:v>
                      </c:pt>
                      <c:pt idx="6">
                        <c:v>0</c:v>
                      </c:pt>
                      <c:pt idx="7">
                        <c:v>2484.5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1BD4-4E28-B546-323203743B46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-47738.5</c:v>
                      </c:pt>
                      <c:pt idx="1">
                        <c:v>-33977.5</c:v>
                      </c:pt>
                      <c:pt idx="2">
                        <c:v>-33954.5</c:v>
                      </c:pt>
                      <c:pt idx="3">
                        <c:v>-32730.5</c:v>
                      </c:pt>
                      <c:pt idx="4">
                        <c:v>-29943.5</c:v>
                      </c:pt>
                      <c:pt idx="5">
                        <c:v>-28349.5</c:v>
                      </c:pt>
                      <c:pt idx="6">
                        <c:v>0</c:v>
                      </c:pt>
                      <c:pt idx="7">
                        <c:v>2484.5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Active!$T$21:$T$999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1BD4-4E28-B546-323203743B46}"/>
                  </c:ext>
                </c:extLst>
              </c15:ser>
            </c15:filteredScatterSeries>
          </c:ext>
        </c:extLst>
      </c:scatterChart>
      <c:valAx>
        <c:axId val="639405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11827136309087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94054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032327138429182"/>
          <c:y val="0.9204921861831491"/>
          <c:w val="0.79967677382868574"/>
          <c:h val="5.76259160265517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18</xdr:col>
      <xdr:colOff>57150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15D758A-C709-9089-6CB8-E8FE89DD1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10.42578125" customWidth="1"/>
    <col min="5" max="5" width="12.5703125" customWidth="1"/>
    <col min="6" max="6" width="14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32</v>
      </c>
    </row>
    <row r="2" spans="1:7" x14ac:dyDescent="0.2">
      <c r="A2" t="s">
        <v>25</v>
      </c>
      <c r="B2" s="42" t="s">
        <v>48</v>
      </c>
      <c r="C2" s="6"/>
      <c r="D2" s="6"/>
    </row>
    <row r="3" spans="1:7" ht="13.5" thickBot="1" x14ac:dyDescent="0.25"/>
    <row r="4" spans="1:7" ht="14.25" thickTop="1" thickBot="1" x14ac:dyDescent="0.25">
      <c r="A4" s="8" t="s">
        <v>0</v>
      </c>
      <c r="C4" s="13">
        <v>43196.348700000002</v>
      </c>
      <c r="D4" s="14">
        <v>0.26153979999999999</v>
      </c>
    </row>
    <row r="6" spans="1:7" x14ac:dyDescent="0.2">
      <c r="A6" s="8" t="s">
        <v>1</v>
      </c>
    </row>
    <row r="7" spans="1:7" x14ac:dyDescent="0.2">
      <c r="A7" t="s">
        <v>2</v>
      </c>
      <c r="C7">
        <v>55681.915370000002</v>
      </c>
      <c r="D7" s="41" t="s">
        <v>47</v>
      </c>
    </row>
    <row r="8" spans="1:7" x14ac:dyDescent="0.2">
      <c r="A8" t="s">
        <v>3</v>
      </c>
      <c r="C8">
        <v>0.26153973000000003</v>
      </c>
      <c r="D8" s="41" t="s">
        <v>47</v>
      </c>
    </row>
    <row r="9" spans="1:7" x14ac:dyDescent="0.2">
      <c r="A9" s="27" t="s">
        <v>39</v>
      </c>
      <c r="B9" s="20"/>
      <c r="C9" s="25">
        <v>-9.5</v>
      </c>
      <c r="D9" s="20" t="s">
        <v>40</v>
      </c>
      <c r="E9" s="20"/>
    </row>
    <row r="10" spans="1:7" ht="13.5" thickBot="1" x14ac:dyDescent="0.25">
      <c r="C10" s="7" t="s">
        <v>20</v>
      </c>
      <c r="D10" s="7" t="s">
        <v>21</v>
      </c>
    </row>
    <row r="11" spans="1:7" x14ac:dyDescent="0.2">
      <c r="A11" t="s">
        <v>16</v>
      </c>
      <c r="C11" s="31">
        <f ca="1">INTERCEPT(INDIRECT($G$11):G992,INDIRECT($F$11):F992)</f>
        <v>-2.9838800626469947E-2</v>
      </c>
      <c r="D11" s="6"/>
      <c r="F11" s="30" t="str">
        <f>"F"&amp;E19</f>
        <v>F21</v>
      </c>
      <c r="G11" s="26" t="str">
        <f>"G"&amp;E19</f>
        <v>G21</v>
      </c>
    </row>
    <row r="12" spans="1:7" x14ac:dyDescent="0.2">
      <c r="A12" t="s">
        <v>17</v>
      </c>
      <c r="C12" s="31">
        <f ca="1">SLOPE(INDIRECT($G$11):G992,INDIRECT($F$11):F992)</f>
        <v>6.2233226169046863E-7</v>
      </c>
      <c r="D12" s="6"/>
      <c r="E12" s="35" t="s">
        <v>43</v>
      </c>
      <c r="F12" s="36" t="s">
        <v>46</v>
      </c>
    </row>
    <row r="13" spans="1:7" x14ac:dyDescent="0.2">
      <c r="A13" t="s">
        <v>19</v>
      </c>
      <c r="C13" s="6" t="s">
        <v>14</v>
      </c>
      <c r="D13" s="24"/>
      <c r="E13" s="32" t="s">
        <v>35</v>
      </c>
      <c r="F13" s="37">
        <v>1</v>
      </c>
    </row>
    <row r="14" spans="1:7" x14ac:dyDescent="0.2">
      <c r="A14" t="s">
        <v>24</v>
      </c>
      <c r="D14" s="24"/>
      <c r="E14" s="32" t="s">
        <v>36</v>
      </c>
      <c r="F14" s="38">
        <f ca="1">NOW()+15018.5+$C$9/24</f>
        <v>60525.832090972217</v>
      </c>
    </row>
    <row r="15" spans="1:7" x14ac:dyDescent="0.2">
      <c r="A15" s="3" t="s">
        <v>18</v>
      </c>
      <c r="C15" s="11">
        <f ca="1">($C$7+C$11)+($C$8+C$12)*INT(MAX($F21:$F3533))</f>
        <v>56331.551766392717</v>
      </c>
      <c r="D15" s="24"/>
      <c r="E15" s="32" t="s">
        <v>37</v>
      </c>
      <c r="F15" s="38">
        <f ca="1">ROUND(2*($F$14-$C$7)/$C$8,0)/2+$F$13</f>
        <v>18522</v>
      </c>
    </row>
    <row r="16" spans="1:7" x14ac:dyDescent="0.2">
      <c r="A16" s="8" t="s">
        <v>4</v>
      </c>
      <c r="C16" s="12">
        <f ca="1">+$C$8+C$12</f>
        <v>0.26154035233226169</v>
      </c>
      <c r="D16" s="24"/>
      <c r="E16" s="32" t="s">
        <v>38</v>
      </c>
      <c r="F16" s="38">
        <f ca="1">ROUND(2*($F$14-$C$15)/$C$16,0)/2+$F$13</f>
        <v>16038</v>
      </c>
    </row>
    <row r="17" spans="1:22" ht="13.5" thickBot="1" x14ac:dyDescent="0.25">
      <c r="A17" s="15" t="s">
        <v>30</v>
      </c>
      <c r="C17">
        <f>COUNT(C21:C2191)</f>
        <v>8</v>
      </c>
      <c r="D17" s="24"/>
      <c r="E17" s="33" t="s">
        <v>44</v>
      </c>
      <c r="F17" s="39">
        <f ca="1">+$C$15+$C$16*$F$16-15018.5-$C$9/24</f>
        <v>45508.031770430862</v>
      </c>
    </row>
    <row r="18" spans="1:22" ht="14.25" thickTop="1" thickBot="1" x14ac:dyDescent="0.25">
      <c r="A18" s="8" t="s">
        <v>5</v>
      </c>
      <c r="C18" s="4">
        <f ca="1">+C15</f>
        <v>56331.551766392717</v>
      </c>
      <c r="D18" s="5">
        <f ca="1">+C16</f>
        <v>0.26154035233226169</v>
      </c>
      <c r="E18" s="34" t="s">
        <v>45</v>
      </c>
      <c r="F18" s="40">
        <f ca="1">+($C$15+$C$16*$F$16)-($C$16/2)-15018.5-$C$9/24</f>
        <v>45507.901000254693</v>
      </c>
    </row>
    <row r="19" spans="1:22" ht="13.5" thickTop="1" x14ac:dyDescent="0.2">
      <c r="A19" s="28" t="s">
        <v>41</v>
      </c>
      <c r="E19" s="29">
        <v>21</v>
      </c>
    </row>
    <row r="20" spans="1:22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29</v>
      </c>
      <c r="J20" s="10" t="s">
        <v>47</v>
      </c>
      <c r="K20" s="10" t="s">
        <v>42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R20" s="43"/>
      <c r="S20" s="43"/>
      <c r="T20" s="43"/>
      <c r="U20" s="44" t="s">
        <v>49</v>
      </c>
    </row>
    <row r="21" spans="1:22" x14ac:dyDescent="0.2">
      <c r="A21" t="s">
        <v>12</v>
      </c>
      <c r="C21" s="16">
        <v>43196.348700000002</v>
      </c>
      <c r="D21" s="16" t="s">
        <v>14</v>
      </c>
      <c r="E21">
        <f>+(C21-C$7)/C$8</f>
        <v>-47738.699852599828</v>
      </c>
      <c r="F21">
        <f>ROUND(2*E21,0)/2</f>
        <v>-47738.5</v>
      </c>
      <c r="G21">
        <f>+C21-(C$7+F21*C$8)</f>
        <v>-5.2269394996983465E-2</v>
      </c>
      <c r="H21">
        <f>+G21</f>
        <v>-5.2269394996983465E-2</v>
      </c>
      <c r="O21">
        <f ca="1">+C$11+C$12*$F21</f>
        <v>-5.9548009301180385E-2</v>
      </c>
      <c r="Q21" s="2">
        <f>+C21-15018.5</f>
        <v>28177.848700000002</v>
      </c>
    </row>
    <row r="22" spans="1:22" x14ac:dyDescent="0.2">
      <c r="A22" s="17" t="s">
        <v>31</v>
      </c>
      <c r="B22" s="18"/>
      <c r="C22" s="19">
        <v>46795.396919999999</v>
      </c>
      <c r="D22" s="19">
        <v>5.0000000000000002E-5</v>
      </c>
      <c r="E22">
        <f>+(C22-C$7)/C$8</f>
        <v>-33977.699869920347</v>
      </c>
      <c r="F22">
        <f>ROUND(2*E22,0)/2</f>
        <v>-33977.5</v>
      </c>
      <c r="G22">
        <f>+C22-(C$7+F22*C$8)</f>
        <v>-5.2273925000918098E-2</v>
      </c>
      <c r="I22">
        <f>+G22</f>
        <v>-5.2273925000918098E-2</v>
      </c>
      <c r="O22">
        <f ca="1">+C$11+C$12*$F22</f>
        <v>-5.0984095048057843E-2</v>
      </c>
      <c r="Q22" s="2">
        <f>+C22-15018.5</f>
        <v>31776.896919999999</v>
      </c>
    </row>
    <row r="23" spans="1:22" x14ac:dyDescent="0.2">
      <c r="A23" s="17" t="s">
        <v>31</v>
      </c>
      <c r="C23" s="16">
        <v>46801.412299999996</v>
      </c>
      <c r="D23" s="19">
        <v>5.0000000000000002E-5</v>
      </c>
      <c r="E23">
        <f>+(C23-C$7)/C$8</f>
        <v>-33954.69999911679</v>
      </c>
      <c r="F23">
        <f>ROUND(2*E23,0)/2</f>
        <v>-33954.5</v>
      </c>
      <c r="G23">
        <f>+C23-(C$7+F23*C$8)</f>
        <v>-5.2307715006463695E-2</v>
      </c>
      <c r="I23">
        <f>+G23</f>
        <v>-5.2307715006463695E-2</v>
      </c>
      <c r="O23">
        <f ca="1">+C$11+C$12*$F23</f>
        <v>-5.0969781406038965E-2</v>
      </c>
      <c r="Q23" s="2">
        <f>+C23-15018.5</f>
        <v>31782.912299999996</v>
      </c>
    </row>
    <row r="24" spans="1:22" x14ac:dyDescent="0.2">
      <c r="A24" s="17" t="s">
        <v>31</v>
      </c>
      <c r="C24" s="16">
        <v>47121.536950000002</v>
      </c>
      <c r="D24" s="19">
        <v>1E-4</v>
      </c>
      <c r="E24">
        <f>+(C24-C$7)/C$8</f>
        <v>-32730.699920811268</v>
      </c>
      <c r="F24">
        <f>ROUND(2*E24,0)/2</f>
        <v>-32730.5</v>
      </c>
      <c r="G24">
        <f>+C24-(C$7+F24*C$8)</f>
        <v>-5.2287234997493215E-2</v>
      </c>
      <c r="I24">
        <f>+G24</f>
        <v>-5.2287234997493215E-2</v>
      </c>
      <c r="O24">
        <f ca="1">+C$11+C$12*$F24</f>
        <v>-5.0208046717729826E-2</v>
      </c>
      <c r="Q24" s="2">
        <f>+C24-15018.5</f>
        <v>32103.036950000002</v>
      </c>
    </row>
    <row r="25" spans="1:22" x14ac:dyDescent="0.2">
      <c r="A25" s="17" t="s">
        <v>31</v>
      </c>
      <c r="C25" s="16">
        <v>47850.448219999998</v>
      </c>
      <c r="D25" s="19">
        <v>5.0000000000000002E-5</v>
      </c>
      <c r="E25">
        <f>+(C25-C$7)/C$8</f>
        <v>-29943.699758350303</v>
      </c>
      <c r="F25">
        <f>ROUND(2*E25,0)/2</f>
        <v>-29943.5</v>
      </c>
      <c r="G25">
        <f>+C25-(C$7+F25*C$8)</f>
        <v>-5.2244745005737059E-2</v>
      </c>
      <c r="I25">
        <f>+G25</f>
        <v>-5.2244745005737059E-2</v>
      </c>
      <c r="O25">
        <f ca="1">+C$11+C$12*$F25</f>
        <v>-4.8473606704398493E-2</v>
      </c>
      <c r="Q25" s="2">
        <f>+C25-15018.5</f>
        <v>32831.948219999998</v>
      </c>
    </row>
    <row r="26" spans="1:22" x14ac:dyDescent="0.2">
      <c r="A26" s="17" t="s">
        <v>31</v>
      </c>
      <c r="C26" s="16">
        <v>48267.342499999999</v>
      </c>
      <c r="D26" s="19">
        <v>3.0000000000000001E-5</v>
      </c>
      <c r="E26">
        <f>+(C26-C$7)/C$8</f>
        <v>-28349.69994807291</v>
      </c>
      <c r="F26">
        <f>ROUND(2*E26,0)/2</f>
        <v>-28349.5</v>
      </c>
      <c r="G26">
        <f>+C26-(C$7+F26*C$8)</f>
        <v>-5.2294364999397658E-2</v>
      </c>
      <c r="I26">
        <f>+G26</f>
        <v>-5.2294364999397658E-2</v>
      </c>
      <c r="O26">
        <f ca="1">+C$11+C$12*$F26</f>
        <v>-4.7481609079263888E-2</v>
      </c>
      <c r="Q26" s="2">
        <f>+C26-15018.5</f>
        <v>33248.842499999999</v>
      </c>
    </row>
    <row r="27" spans="1:22" x14ac:dyDescent="0.2">
      <c r="A27" s="17" t="s">
        <v>47</v>
      </c>
      <c r="C27" s="16">
        <v>55681.915370000002</v>
      </c>
      <c r="D27" s="16"/>
      <c r="E27">
        <f>+(C27-C$7)/C$8</f>
        <v>0</v>
      </c>
      <c r="F27">
        <f>ROUND(2*E27,0)/2</f>
        <v>0</v>
      </c>
      <c r="G27">
        <f>+C27-(C$7+F27*C$8)</f>
        <v>0</v>
      </c>
      <c r="J27">
        <f>+G27</f>
        <v>0</v>
      </c>
      <c r="O27">
        <f ca="1">+C$11+C$12*$F27</f>
        <v>-2.9838800626469947E-2</v>
      </c>
      <c r="Q27" s="2">
        <f>+C27-15018.5</f>
        <v>40663.415370000002</v>
      </c>
      <c r="V27" s="41" t="s">
        <v>50</v>
      </c>
    </row>
    <row r="28" spans="1:22" x14ac:dyDescent="0.2">
      <c r="A28" s="21" t="s">
        <v>33</v>
      </c>
      <c r="B28" s="22" t="s">
        <v>34</v>
      </c>
      <c r="C28" s="23">
        <v>56331.658710000003</v>
      </c>
      <c r="D28" s="23"/>
      <c r="E28">
        <f>+(C28-C$7)/C$8</f>
        <v>2484.3007217297381</v>
      </c>
      <c r="F28">
        <f>ROUND(2*E28,0)/2</f>
        <v>2484.5</v>
      </c>
      <c r="G28">
        <f>+C28-(C$7+F28*C$8)</f>
        <v>-5.2119184998446144E-2</v>
      </c>
      <c r="K28">
        <f>+G28</f>
        <v>-5.2119184998446144E-2</v>
      </c>
      <c r="O28">
        <f ca="1">+C$11+C$12*$F28</f>
        <v>-2.8292616122299979E-2</v>
      </c>
      <c r="Q28" s="2">
        <f>+C28-15018.5</f>
        <v>41313.158710000003</v>
      </c>
    </row>
    <row r="29" spans="1:22" x14ac:dyDescent="0.2">
      <c r="C29" s="16"/>
      <c r="D29" s="16"/>
      <c r="Q29" s="2"/>
    </row>
    <row r="30" spans="1:22" x14ac:dyDescent="0.2">
      <c r="C30" s="16"/>
      <c r="D30" s="16"/>
      <c r="Q30" s="2"/>
    </row>
    <row r="31" spans="1:22" x14ac:dyDescent="0.2">
      <c r="C31" s="16"/>
      <c r="D31" s="16"/>
      <c r="Q31" s="2"/>
    </row>
    <row r="32" spans="1:22" x14ac:dyDescent="0.2">
      <c r="C32" s="16"/>
      <c r="D32" s="16"/>
      <c r="Q32" s="2"/>
    </row>
    <row r="33" spans="3:17" x14ac:dyDescent="0.2">
      <c r="C33" s="16"/>
      <c r="D33" s="16"/>
      <c r="Q33" s="2"/>
    </row>
    <row r="34" spans="3:17" x14ac:dyDescent="0.2">
      <c r="C34" s="16"/>
      <c r="D34" s="16"/>
    </row>
    <row r="35" spans="3:17" x14ac:dyDescent="0.2">
      <c r="C35" s="16"/>
      <c r="D35" s="16"/>
    </row>
    <row r="36" spans="3:17" x14ac:dyDescent="0.2">
      <c r="C36" s="16"/>
      <c r="D36" s="16"/>
    </row>
    <row r="37" spans="3:17" x14ac:dyDescent="0.2">
      <c r="C37" s="16"/>
      <c r="D37" s="16"/>
    </row>
    <row r="38" spans="3:17" x14ac:dyDescent="0.2">
      <c r="C38" s="16"/>
      <c r="D38" s="16"/>
    </row>
    <row r="39" spans="3:17" x14ac:dyDescent="0.2">
      <c r="C39" s="16"/>
      <c r="D39" s="16"/>
    </row>
    <row r="40" spans="3:17" x14ac:dyDescent="0.2">
      <c r="C40" s="16"/>
      <c r="D40" s="16"/>
    </row>
    <row r="41" spans="3:17" x14ac:dyDescent="0.2">
      <c r="C41" s="16"/>
      <c r="D41" s="16"/>
    </row>
    <row r="42" spans="3:17" x14ac:dyDescent="0.2">
      <c r="C42" s="16"/>
      <c r="D42" s="16"/>
    </row>
    <row r="43" spans="3:17" x14ac:dyDescent="0.2">
      <c r="C43" s="16"/>
      <c r="D43" s="16"/>
    </row>
    <row r="44" spans="3:17" x14ac:dyDescent="0.2">
      <c r="C44" s="16"/>
      <c r="D44" s="16"/>
    </row>
    <row r="45" spans="3:17" x14ac:dyDescent="0.2">
      <c r="C45" s="16"/>
      <c r="D45" s="16"/>
    </row>
    <row r="46" spans="3:17" x14ac:dyDescent="0.2">
      <c r="C46" s="16"/>
      <c r="D46" s="16"/>
    </row>
    <row r="47" spans="3:17" x14ac:dyDescent="0.2">
      <c r="C47" s="16"/>
      <c r="D47" s="16"/>
    </row>
    <row r="48" spans="3:17" x14ac:dyDescent="0.2">
      <c r="C48" s="16"/>
      <c r="D48" s="16"/>
    </row>
    <row r="49" spans="3:4" x14ac:dyDescent="0.2">
      <c r="C49" s="16"/>
      <c r="D49" s="16"/>
    </row>
    <row r="50" spans="3:4" x14ac:dyDescent="0.2">
      <c r="C50" s="16"/>
      <c r="D50" s="16"/>
    </row>
    <row r="51" spans="3:4" x14ac:dyDescent="0.2">
      <c r="C51" s="16"/>
      <c r="D51" s="16"/>
    </row>
    <row r="52" spans="3:4" x14ac:dyDescent="0.2">
      <c r="C52" s="16"/>
      <c r="D52" s="16"/>
    </row>
    <row r="53" spans="3:4" x14ac:dyDescent="0.2">
      <c r="C53" s="16"/>
      <c r="D53" s="16"/>
    </row>
    <row r="54" spans="3:4" x14ac:dyDescent="0.2">
      <c r="C54" s="16"/>
      <c r="D54" s="16"/>
    </row>
    <row r="55" spans="3:4" x14ac:dyDescent="0.2">
      <c r="C55" s="16"/>
      <c r="D55" s="16"/>
    </row>
    <row r="56" spans="3:4" x14ac:dyDescent="0.2">
      <c r="C56" s="16"/>
      <c r="D56" s="16"/>
    </row>
    <row r="57" spans="3:4" x14ac:dyDescent="0.2">
      <c r="C57" s="16"/>
      <c r="D57" s="16"/>
    </row>
    <row r="58" spans="3:4" x14ac:dyDescent="0.2">
      <c r="C58" s="16"/>
      <c r="D58" s="16"/>
    </row>
    <row r="59" spans="3:4" x14ac:dyDescent="0.2">
      <c r="C59" s="16"/>
      <c r="D59" s="16"/>
    </row>
    <row r="60" spans="3:4" x14ac:dyDescent="0.2">
      <c r="C60" s="16"/>
      <c r="D60" s="16"/>
    </row>
    <row r="61" spans="3:4" x14ac:dyDescent="0.2">
      <c r="C61" s="16"/>
      <c r="D61" s="16"/>
    </row>
    <row r="62" spans="3:4" x14ac:dyDescent="0.2">
      <c r="C62" s="16"/>
      <c r="D62" s="16"/>
    </row>
    <row r="63" spans="3:4" x14ac:dyDescent="0.2">
      <c r="C63" s="16"/>
      <c r="D63" s="16"/>
    </row>
    <row r="64" spans="3:4" x14ac:dyDescent="0.2">
      <c r="C64" s="16"/>
      <c r="D64" s="16"/>
    </row>
    <row r="65" spans="3:4" x14ac:dyDescent="0.2">
      <c r="C65" s="16"/>
      <c r="D65" s="16"/>
    </row>
    <row r="66" spans="3:4" x14ac:dyDescent="0.2">
      <c r="C66" s="16"/>
      <c r="D66" s="16"/>
    </row>
    <row r="67" spans="3:4" x14ac:dyDescent="0.2">
      <c r="C67" s="16"/>
      <c r="D67" s="16"/>
    </row>
    <row r="68" spans="3:4" x14ac:dyDescent="0.2">
      <c r="C68" s="16"/>
      <c r="D68" s="16"/>
    </row>
    <row r="69" spans="3:4" x14ac:dyDescent="0.2">
      <c r="C69" s="16"/>
      <c r="D69" s="16"/>
    </row>
    <row r="70" spans="3:4" x14ac:dyDescent="0.2">
      <c r="C70" s="16"/>
      <c r="D70" s="16"/>
    </row>
    <row r="71" spans="3:4" x14ac:dyDescent="0.2">
      <c r="C71" s="16"/>
      <c r="D71" s="16"/>
    </row>
    <row r="72" spans="3:4" x14ac:dyDescent="0.2">
      <c r="C72" s="16"/>
      <c r="D72" s="16"/>
    </row>
    <row r="73" spans="3:4" x14ac:dyDescent="0.2">
      <c r="C73" s="16"/>
      <c r="D73" s="16"/>
    </row>
    <row r="74" spans="3:4" x14ac:dyDescent="0.2">
      <c r="C74" s="16"/>
      <c r="D74" s="16"/>
    </row>
    <row r="75" spans="3:4" x14ac:dyDescent="0.2">
      <c r="C75" s="16"/>
      <c r="D75" s="16"/>
    </row>
    <row r="76" spans="3:4" x14ac:dyDescent="0.2">
      <c r="C76" s="16"/>
      <c r="D76" s="16"/>
    </row>
    <row r="77" spans="3:4" x14ac:dyDescent="0.2">
      <c r="C77" s="16"/>
      <c r="D77" s="16"/>
    </row>
    <row r="78" spans="3:4" x14ac:dyDescent="0.2">
      <c r="C78" s="16"/>
      <c r="D78" s="16"/>
    </row>
    <row r="79" spans="3:4" x14ac:dyDescent="0.2">
      <c r="C79" s="16"/>
      <c r="D79" s="16"/>
    </row>
    <row r="80" spans="3:4" x14ac:dyDescent="0.2">
      <c r="C80" s="16"/>
      <c r="D80" s="16"/>
    </row>
    <row r="81" spans="3:4" x14ac:dyDescent="0.2">
      <c r="C81" s="16"/>
      <c r="D81" s="16"/>
    </row>
    <row r="82" spans="3:4" x14ac:dyDescent="0.2">
      <c r="C82" s="16"/>
      <c r="D82" s="16"/>
    </row>
    <row r="83" spans="3:4" x14ac:dyDescent="0.2">
      <c r="C83" s="16"/>
      <c r="D83" s="16"/>
    </row>
    <row r="84" spans="3:4" x14ac:dyDescent="0.2">
      <c r="C84" s="16"/>
      <c r="D84" s="16"/>
    </row>
    <row r="85" spans="3:4" x14ac:dyDescent="0.2">
      <c r="C85" s="16"/>
      <c r="D85" s="16"/>
    </row>
    <row r="86" spans="3:4" x14ac:dyDescent="0.2">
      <c r="C86" s="16"/>
      <c r="D86" s="16"/>
    </row>
    <row r="87" spans="3:4" x14ac:dyDescent="0.2">
      <c r="C87" s="16"/>
      <c r="D87" s="16"/>
    </row>
    <row r="88" spans="3:4" x14ac:dyDescent="0.2">
      <c r="C88" s="16"/>
      <c r="D88" s="16"/>
    </row>
    <row r="89" spans="3:4" x14ac:dyDescent="0.2">
      <c r="C89" s="16"/>
      <c r="D89" s="16"/>
    </row>
    <row r="90" spans="3:4" x14ac:dyDescent="0.2">
      <c r="C90" s="16"/>
      <c r="D90" s="16"/>
    </row>
    <row r="91" spans="3:4" x14ac:dyDescent="0.2">
      <c r="C91" s="16"/>
      <c r="D91" s="16"/>
    </row>
    <row r="92" spans="3:4" x14ac:dyDescent="0.2">
      <c r="C92" s="16"/>
      <c r="D92" s="16"/>
    </row>
    <row r="93" spans="3:4" x14ac:dyDescent="0.2">
      <c r="C93" s="16"/>
      <c r="D93" s="16"/>
    </row>
    <row r="94" spans="3:4" x14ac:dyDescent="0.2">
      <c r="C94" s="16"/>
      <c r="D94" s="16"/>
    </row>
    <row r="95" spans="3:4" x14ac:dyDescent="0.2">
      <c r="C95" s="16"/>
      <c r="D95" s="16"/>
    </row>
    <row r="96" spans="3:4" x14ac:dyDescent="0.2">
      <c r="C96" s="16"/>
      <c r="D96" s="16"/>
    </row>
    <row r="97" spans="3:4" x14ac:dyDescent="0.2">
      <c r="C97" s="16"/>
      <c r="D97" s="16"/>
    </row>
    <row r="98" spans="3:4" x14ac:dyDescent="0.2">
      <c r="C98" s="16"/>
      <c r="D98" s="16"/>
    </row>
    <row r="99" spans="3:4" x14ac:dyDescent="0.2">
      <c r="C99" s="16"/>
      <c r="D99" s="16"/>
    </row>
    <row r="100" spans="3:4" x14ac:dyDescent="0.2">
      <c r="C100" s="16"/>
      <c r="D100" s="16"/>
    </row>
    <row r="101" spans="3:4" x14ac:dyDescent="0.2">
      <c r="C101" s="16"/>
      <c r="D101" s="16"/>
    </row>
    <row r="102" spans="3:4" x14ac:dyDescent="0.2">
      <c r="C102" s="16"/>
      <c r="D102" s="16"/>
    </row>
    <row r="103" spans="3:4" x14ac:dyDescent="0.2">
      <c r="C103" s="16"/>
      <c r="D103" s="16"/>
    </row>
    <row r="104" spans="3:4" x14ac:dyDescent="0.2">
      <c r="C104" s="16"/>
      <c r="D104" s="16"/>
    </row>
    <row r="105" spans="3:4" x14ac:dyDescent="0.2">
      <c r="C105" s="16"/>
      <c r="D105" s="16"/>
    </row>
    <row r="106" spans="3:4" x14ac:dyDescent="0.2">
      <c r="C106" s="16"/>
      <c r="D106" s="16"/>
    </row>
    <row r="107" spans="3:4" x14ac:dyDescent="0.2">
      <c r="C107" s="16"/>
      <c r="D107" s="16"/>
    </row>
    <row r="108" spans="3:4" x14ac:dyDescent="0.2">
      <c r="C108" s="16"/>
      <c r="D108" s="16"/>
    </row>
    <row r="109" spans="3:4" x14ac:dyDescent="0.2">
      <c r="C109" s="16"/>
      <c r="D109" s="16"/>
    </row>
    <row r="110" spans="3:4" x14ac:dyDescent="0.2">
      <c r="C110" s="16"/>
      <c r="D110" s="16"/>
    </row>
    <row r="111" spans="3:4" x14ac:dyDescent="0.2">
      <c r="C111" s="16"/>
      <c r="D111" s="16"/>
    </row>
    <row r="112" spans="3:4" x14ac:dyDescent="0.2">
      <c r="C112" s="16"/>
      <c r="D112" s="16"/>
    </row>
    <row r="113" spans="3:4" x14ac:dyDescent="0.2">
      <c r="C113" s="16"/>
      <c r="D113" s="16"/>
    </row>
    <row r="114" spans="3:4" x14ac:dyDescent="0.2">
      <c r="C114" s="16"/>
      <c r="D114" s="16"/>
    </row>
    <row r="115" spans="3:4" x14ac:dyDescent="0.2">
      <c r="C115" s="16"/>
      <c r="D115" s="16"/>
    </row>
    <row r="116" spans="3:4" x14ac:dyDescent="0.2">
      <c r="C116" s="16"/>
      <c r="D116" s="16"/>
    </row>
    <row r="117" spans="3:4" x14ac:dyDescent="0.2">
      <c r="C117" s="16"/>
      <c r="D117" s="16"/>
    </row>
    <row r="118" spans="3:4" x14ac:dyDescent="0.2">
      <c r="C118" s="16"/>
      <c r="D118" s="16"/>
    </row>
    <row r="119" spans="3:4" x14ac:dyDescent="0.2">
      <c r="C119" s="16"/>
      <c r="D119" s="16"/>
    </row>
    <row r="120" spans="3:4" x14ac:dyDescent="0.2">
      <c r="C120" s="16"/>
      <c r="D120" s="16"/>
    </row>
    <row r="121" spans="3:4" x14ac:dyDescent="0.2">
      <c r="C121" s="16"/>
      <c r="D121" s="16"/>
    </row>
    <row r="122" spans="3:4" x14ac:dyDescent="0.2">
      <c r="C122" s="16"/>
      <c r="D122" s="16"/>
    </row>
    <row r="123" spans="3:4" x14ac:dyDescent="0.2">
      <c r="C123" s="16"/>
      <c r="D123" s="16"/>
    </row>
    <row r="124" spans="3:4" x14ac:dyDescent="0.2">
      <c r="C124" s="16"/>
      <c r="D124" s="16"/>
    </row>
    <row r="125" spans="3:4" x14ac:dyDescent="0.2">
      <c r="C125" s="16"/>
      <c r="D125" s="16"/>
    </row>
    <row r="126" spans="3:4" x14ac:dyDescent="0.2">
      <c r="C126" s="16"/>
      <c r="D126" s="16"/>
    </row>
    <row r="127" spans="3:4" x14ac:dyDescent="0.2">
      <c r="C127" s="16"/>
      <c r="D127" s="16"/>
    </row>
    <row r="128" spans="3:4" x14ac:dyDescent="0.2">
      <c r="C128" s="16"/>
      <c r="D128" s="16"/>
    </row>
    <row r="129" spans="3:4" x14ac:dyDescent="0.2">
      <c r="C129" s="16"/>
      <c r="D129" s="16"/>
    </row>
    <row r="130" spans="3:4" x14ac:dyDescent="0.2">
      <c r="C130" s="16"/>
      <c r="D130" s="16"/>
    </row>
    <row r="131" spans="3:4" x14ac:dyDescent="0.2">
      <c r="C131" s="16"/>
      <c r="D131" s="16"/>
    </row>
    <row r="132" spans="3:4" x14ac:dyDescent="0.2">
      <c r="C132" s="16"/>
      <c r="D132" s="16"/>
    </row>
    <row r="133" spans="3:4" x14ac:dyDescent="0.2">
      <c r="C133" s="16"/>
      <c r="D133" s="16"/>
    </row>
    <row r="134" spans="3:4" x14ac:dyDescent="0.2">
      <c r="C134" s="16"/>
      <c r="D134" s="16"/>
    </row>
    <row r="135" spans="3:4" x14ac:dyDescent="0.2">
      <c r="C135" s="16"/>
      <c r="D135" s="16"/>
    </row>
    <row r="136" spans="3:4" x14ac:dyDescent="0.2">
      <c r="C136" s="16"/>
      <c r="D136" s="16"/>
    </row>
    <row r="137" spans="3:4" x14ac:dyDescent="0.2">
      <c r="C137" s="16"/>
      <c r="D137" s="16"/>
    </row>
    <row r="138" spans="3:4" x14ac:dyDescent="0.2">
      <c r="C138" s="16"/>
      <c r="D138" s="16"/>
    </row>
    <row r="139" spans="3:4" x14ac:dyDescent="0.2">
      <c r="C139" s="16"/>
      <c r="D139" s="16"/>
    </row>
    <row r="140" spans="3:4" x14ac:dyDescent="0.2">
      <c r="C140" s="16"/>
      <c r="D140" s="16"/>
    </row>
    <row r="141" spans="3:4" x14ac:dyDescent="0.2">
      <c r="C141" s="16"/>
      <c r="D141" s="16"/>
    </row>
    <row r="142" spans="3:4" x14ac:dyDescent="0.2">
      <c r="C142" s="16"/>
      <c r="D142" s="16"/>
    </row>
    <row r="143" spans="3:4" x14ac:dyDescent="0.2">
      <c r="C143" s="16"/>
      <c r="D143" s="16"/>
    </row>
    <row r="144" spans="3:4" x14ac:dyDescent="0.2">
      <c r="C144" s="16"/>
      <c r="D144" s="16"/>
    </row>
    <row r="145" spans="3:4" x14ac:dyDescent="0.2">
      <c r="C145" s="16"/>
      <c r="D145" s="16"/>
    </row>
    <row r="146" spans="3:4" x14ac:dyDescent="0.2">
      <c r="C146" s="16"/>
      <c r="D146" s="16"/>
    </row>
    <row r="147" spans="3:4" x14ac:dyDescent="0.2">
      <c r="C147" s="16"/>
      <c r="D147" s="16"/>
    </row>
    <row r="148" spans="3:4" x14ac:dyDescent="0.2">
      <c r="C148" s="16"/>
      <c r="D148" s="16"/>
    </row>
    <row r="149" spans="3:4" x14ac:dyDescent="0.2">
      <c r="C149" s="16"/>
      <c r="D149" s="16"/>
    </row>
    <row r="150" spans="3:4" x14ac:dyDescent="0.2">
      <c r="C150" s="16"/>
      <c r="D150" s="16"/>
    </row>
    <row r="151" spans="3:4" x14ac:dyDescent="0.2">
      <c r="C151" s="16"/>
      <c r="D151" s="16"/>
    </row>
    <row r="152" spans="3:4" x14ac:dyDescent="0.2">
      <c r="C152" s="16"/>
      <c r="D152" s="16"/>
    </row>
    <row r="153" spans="3:4" x14ac:dyDescent="0.2">
      <c r="C153" s="16"/>
      <c r="D153" s="16"/>
    </row>
    <row r="154" spans="3:4" x14ac:dyDescent="0.2">
      <c r="C154" s="16"/>
      <c r="D154" s="16"/>
    </row>
    <row r="155" spans="3:4" x14ac:dyDescent="0.2">
      <c r="C155" s="16"/>
      <c r="D155" s="16"/>
    </row>
    <row r="156" spans="3:4" x14ac:dyDescent="0.2">
      <c r="C156" s="16"/>
      <c r="D156" s="16"/>
    </row>
    <row r="157" spans="3:4" x14ac:dyDescent="0.2">
      <c r="C157" s="16"/>
      <c r="D157" s="16"/>
    </row>
    <row r="158" spans="3:4" x14ac:dyDescent="0.2">
      <c r="C158" s="16"/>
      <c r="D158" s="16"/>
    </row>
    <row r="159" spans="3:4" x14ac:dyDescent="0.2">
      <c r="C159" s="16"/>
      <c r="D159" s="16"/>
    </row>
    <row r="160" spans="3:4" x14ac:dyDescent="0.2">
      <c r="C160" s="16"/>
      <c r="D160" s="16"/>
    </row>
    <row r="161" spans="3:4" x14ac:dyDescent="0.2">
      <c r="C161" s="16"/>
      <c r="D161" s="16"/>
    </row>
    <row r="162" spans="3:4" x14ac:dyDescent="0.2">
      <c r="C162" s="16"/>
      <c r="D162" s="16"/>
    </row>
    <row r="163" spans="3:4" x14ac:dyDescent="0.2">
      <c r="C163" s="16"/>
      <c r="D163" s="16"/>
    </row>
    <row r="164" spans="3:4" x14ac:dyDescent="0.2">
      <c r="C164" s="16"/>
      <c r="D164" s="16"/>
    </row>
    <row r="165" spans="3:4" x14ac:dyDescent="0.2">
      <c r="C165" s="16"/>
      <c r="D165" s="16"/>
    </row>
    <row r="166" spans="3:4" x14ac:dyDescent="0.2">
      <c r="C166" s="16"/>
      <c r="D166" s="16"/>
    </row>
    <row r="167" spans="3:4" x14ac:dyDescent="0.2">
      <c r="C167" s="16"/>
      <c r="D167" s="16"/>
    </row>
    <row r="168" spans="3:4" x14ac:dyDescent="0.2">
      <c r="C168" s="16"/>
      <c r="D168" s="16"/>
    </row>
    <row r="169" spans="3:4" x14ac:dyDescent="0.2">
      <c r="C169" s="16"/>
      <c r="D169" s="16"/>
    </row>
    <row r="170" spans="3:4" x14ac:dyDescent="0.2">
      <c r="C170" s="16"/>
      <c r="D170" s="16"/>
    </row>
    <row r="171" spans="3:4" x14ac:dyDescent="0.2">
      <c r="C171" s="16"/>
      <c r="D171" s="16"/>
    </row>
    <row r="172" spans="3:4" x14ac:dyDescent="0.2">
      <c r="C172" s="16"/>
      <c r="D172" s="16"/>
    </row>
    <row r="173" spans="3:4" x14ac:dyDescent="0.2">
      <c r="C173" s="16"/>
      <c r="D173" s="16"/>
    </row>
    <row r="174" spans="3:4" x14ac:dyDescent="0.2">
      <c r="C174" s="16"/>
      <c r="D174" s="16"/>
    </row>
    <row r="175" spans="3:4" x14ac:dyDescent="0.2">
      <c r="C175" s="16"/>
      <c r="D175" s="16"/>
    </row>
    <row r="176" spans="3:4" x14ac:dyDescent="0.2">
      <c r="C176" s="16"/>
      <c r="D176" s="16"/>
    </row>
    <row r="177" spans="3:4" x14ac:dyDescent="0.2">
      <c r="C177" s="16"/>
      <c r="D177" s="16"/>
    </row>
    <row r="178" spans="3:4" x14ac:dyDescent="0.2">
      <c r="C178" s="16"/>
      <c r="D178" s="16"/>
    </row>
    <row r="179" spans="3:4" x14ac:dyDescent="0.2">
      <c r="C179" s="16"/>
      <c r="D179" s="16"/>
    </row>
    <row r="180" spans="3:4" x14ac:dyDescent="0.2">
      <c r="C180" s="16"/>
      <c r="D180" s="16"/>
    </row>
    <row r="181" spans="3:4" x14ac:dyDescent="0.2">
      <c r="C181" s="16"/>
      <c r="D181" s="16"/>
    </row>
    <row r="182" spans="3:4" x14ac:dyDescent="0.2">
      <c r="C182" s="16"/>
      <c r="D182" s="16"/>
    </row>
    <row r="183" spans="3:4" x14ac:dyDescent="0.2">
      <c r="C183" s="16"/>
      <c r="D183" s="16"/>
    </row>
    <row r="184" spans="3:4" x14ac:dyDescent="0.2">
      <c r="C184" s="16"/>
      <c r="D184" s="16"/>
    </row>
    <row r="185" spans="3:4" x14ac:dyDescent="0.2">
      <c r="C185" s="16"/>
      <c r="D185" s="16"/>
    </row>
    <row r="186" spans="3:4" x14ac:dyDescent="0.2">
      <c r="C186" s="16"/>
      <c r="D186" s="16"/>
    </row>
    <row r="187" spans="3:4" x14ac:dyDescent="0.2">
      <c r="C187" s="16"/>
      <c r="D187" s="16"/>
    </row>
    <row r="188" spans="3:4" x14ac:dyDescent="0.2">
      <c r="C188" s="16"/>
      <c r="D188" s="16"/>
    </row>
    <row r="189" spans="3:4" x14ac:dyDescent="0.2">
      <c r="C189" s="16"/>
      <c r="D189" s="16"/>
    </row>
    <row r="190" spans="3:4" x14ac:dyDescent="0.2">
      <c r="C190" s="16"/>
      <c r="D190" s="16"/>
    </row>
    <row r="191" spans="3:4" x14ac:dyDescent="0.2">
      <c r="C191" s="16"/>
      <c r="D191" s="16"/>
    </row>
    <row r="192" spans="3:4" x14ac:dyDescent="0.2">
      <c r="C192" s="16"/>
      <c r="D192" s="16"/>
    </row>
    <row r="193" spans="3:4" x14ac:dyDescent="0.2">
      <c r="C193" s="16"/>
      <c r="D193" s="16"/>
    </row>
    <row r="194" spans="3:4" x14ac:dyDescent="0.2">
      <c r="C194" s="16"/>
      <c r="D194" s="16"/>
    </row>
    <row r="195" spans="3:4" x14ac:dyDescent="0.2">
      <c r="C195" s="16"/>
      <c r="D195" s="16"/>
    </row>
    <row r="196" spans="3:4" x14ac:dyDescent="0.2">
      <c r="C196" s="16"/>
      <c r="D196" s="16"/>
    </row>
    <row r="197" spans="3:4" x14ac:dyDescent="0.2">
      <c r="C197" s="16"/>
      <c r="D197" s="16"/>
    </row>
    <row r="198" spans="3:4" x14ac:dyDescent="0.2">
      <c r="C198" s="16"/>
      <c r="D198" s="16"/>
    </row>
    <row r="199" spans="3:4" x14ac:dyDescent="0.2">
      <c r="C199" s="16"/>
      <c r="D199" s="16"/>
    </row>
    <row r="200" spans="3:4" x14ac:dyDescent="0.2">
      <c r="C200" s="16"/>
      <c r="D200" s="16"/>
    </row>
    <row r="201" spans="3:4" x14ac:dyDescent="0.2">
      <c r="C201" s="16"/>
      <c r="D201" s="16"/>
    </row>
    <row r="202" spans="3:4" x14ac:dyDescent="0.2">
      <c r="C202" s="16"/>
      <c r="D202" s="16"/>
    </row>
    <row r="203" spans="3:4" x14ac:dyDescent="0.2">
      <c r="C203" s="16"/>
      <c r="D203" s="16"/>
    </row>
    <row r="204" spans="3:4" x14ac:dyDescent="0.2">
      <c r="C204" s="16"/>
      <c r="D204" s="16"/>
    </row>
    <row r="205" spans="3:4" x14ac:dyDescent="0.2">
      <c r="C205" s="16"/>
      <c r="D205" s="16"/>
    </row>
    <row r="206" spans="3:4" x14ac:dyDescent="0.2">
      <c r="C206" s="16"/>
      <c r="D206" s="16"/>
    </row>
    <row r="207" spans="3:4" x14ac:dyDescent="0.2">
      <c r="C207" s="16"/>
      <c r="D207" s="16"/>
    </row>
    <row r="208" spans="3:4" x14ac:dyDescent="0.2">
      <c r="C208" s="16"/>
      <c r="D208" s="16"/>
    </row>
    <row r="209" spans="3:4" x14ac:dyDescent="0.2">
      <c r="C209" s="16"/>
      <c r="D209" s="16"/>
    </row>
    <row r="210" spans="3:4" x14ac:dyDescent="0.2">
      <c r="C210" s="16"/>
      <c r="D210" s="16"/>
    </row>
    <row r="211" spans="3:4" x14ac:dyDescent="0.2">
      <c r="C211" s="16"/>
      <c r="D211" s="16"/>
    </row>
    <row r="212" spans="3:4" x14ac:dyDescent="0.2">
      <c r="C212" s="16"/>
      <c r="D212" s="16"/>
    </row>
    <row r="213" spans="3:4" x14ac:dyDescent="0.2">
      <c r="C213" s="16"/>
      <c r="D213" s="16"/>
    </row>
    <row r="214" spans="3:4" x14ac:dyDescent="0.2">
      <c r="C214" s="16"/>
      <c r="D214" s="16"/>
    </row>
    <row r="215" spans="3:4" x14ac:dyDescent="0.2">
      <c r="C215" s="16"/>
      <c r="D215" s="16"/>
    </row>
    <row r="216" spans="3:4" x14ac:dyDescent="0.2">
      <c r="C216" s="16"/>
      <c r="D216" s="16"/>
    </row>
    <row r="217" spans="3:4" x14ac:dyDescent="0.2">
      <c r="C217" s="16"/>
      <c r="D217" s="16"/>
    </row>
    <row r="218" spans="3:4" x14ac:dyDescent="0.2">
      <c r="C218" s="16"/>
      <c r="D218" s="16"/>
    </row>
    <row r="219" spans="3:4" x14ac:dyDescent="0.2">
      <c r="C219" s="16"/>
      <c r="D219" s="16"/>
    </row>
    <row r="220" spans="3:4" x14ac:dyDescent="0.2">
      <c r="C220" s="16"/>
      <c r="D220" s="16"/>
    </row>
    <row r="221" spans="3:4" x14ac:dyDescent="0.2">
      <c r="C221" s="16"/>
      <c r="D221" s="16"/>
    </row>
    <row r="222" spans="3:4" x14ac:dyDescent="0.2">
      <c r="C222" s="16"/>
      <c r="D222" s="16"/>
    </row>
    <row r="223" spans="3:4" x14ac:dyDescent="0.2">
      <c r="C223" s="16"/>
      <c r="D223" s="16"/>
    </row>
    <row r="224" spans="3:4" x14ac:dyDescent="0.2">
      <c r="C224" s="16"/>
      <c r="D224" s="16"/>
    </row>
    <row r="225" spans="3:4" x14ac:dyDescent="0.2">
      <c r="C225" s="16"/>
      <c r="D225" s="16"/>
    </row>
    <row r="226" spans="3:4" x14ac:dyDescent="0.2">
      <c r="C226" s="16"/>
      <c r="D226" s="16"/>
    </row>
    <row r="227" spans="3:4" x14ac:dyDescent="0.2">
      <c r="C227" s="16"/>
      <c r="D227" s="16"/>
    </row>
    <row r="228" spans="3:4" x14ac:dyDescent="0.2">
      <c r="C228" s="16"/>
      <c r="D228" s="16"/>
    </row>
    <row r="229" spans="3:4" x14ac:dyDescent="0.2">
      <c r="C229" s="16"/>
      <c r="D229" s="16"/>
    </row>
    <row r="230" spans="3:4" x14ac:dyDescent="0.2">
      <c r="C230" s="16"/>
      <c r="D230" s="16"/>
    </row>
    <row r="231" spans="3:4" x14ac:dyDescent="0.2">
      <c r="C231" s="16"/>
      <c r="D231" s="16"/>
    </row>
    <row r="232" spans="3:4" x14ac:dyDescent="0.2">
      <c r="C232" s="16"/>
      <c r="D232" s="16"/>
    </row>
    <row r="233" spans="3:4" x14ac:dyDescent="0.2">
      <c r="C233" s="16"/>
      <c r="D233" s="16"/>
    </row>
    <row r="234" spans="3:4" x14ac:dyDescent="0.2">
      <c r="C234" s="16"/>
      <c r="D234" s="16"/>
    </row>
    <row r="235" spans="3:4" x14ac:dyDescent="0.2">
      <c r="C235" s="16"/>
      <c r="D235" s="16"/>
    </row>
    <row r="236" spans="3:4" x14ac:dyDescent="0.2">
      <c r="C236" s="16"/>
      <c r="D236" s="16"/>
    </row>
    <row r="237" spans="3:4" x14ac:dyDescent="0.2">
      <c r="C237" s="16"/>
      <c r="D237" s="16"/>
    </row>
    <row r="238" spans="3:4" x14ac:dyDescent="0.2">
      <c r="C238" s="16"/>
      <c r="D238" s="16"/>
    </row>
    <row r="239" spans="3:4" x14ac:dyDescent="0.2">
      <c r="C239" s="16"/>
      <c r="D239" s="16"/>
    </row>
    <row r="240" spans="3:4" x14ac:dyDescent="0.2">
      <c r="C240" s="16"/>
      <c r="D240" s="16"/>
    </row>
    <row r="241" spans="3:4" x14ac:dyDescent="0.2">
      <c r="C241" s="16"/>
      <c r="D241" s="16"/>
    </row>
    <row r="242" spans="3:4" x14ac:dyDescent="0.2">
      <c r="C242" s="16"/>
      <c r="D242" s="16"/>
    </row>
    <row r="243" spans="3:4" x14ac:dyDescent="0.2">
      <c r="C243" s="16"/>
      <c r="D243" s="16"/>
    </row>
    <row r="244" spans="3:4" x14ac:dyDescent="0.2">
      <c r="C244" s="16"/>
      <c r="D244" s="16"/>
    </row>
    <row r="245" spans="3:4" x14ac:dyDescent="0.2">
      <c r="C245" s="16"/>
      <c r="D245" s="16"/>
    </row>
    <row r="246" spans="3:4" x14ac:dyDescent="0.2">
      <c r="C246" s="16"/>
      <c r="D246" s="16"/>
    </row>
    <row r="247" spans="3:4" x14ac:dyDescent="0.2">
      <c r="C247" s="16"/>
      <c r="D247" s="16"/>
    </row>
    <row r="248" spans="3:4" x14ac:dyDescent="0.2">
      <c r="C248" s="16"/>
      <c r="D248" s="16"/>
    </row>
    <row r="249" spans="3:4" x14ac:dyDescent="0.2">
      <c r="C249" s="16"/>
      <c r="D249" s="16"/>
    </row>
    <row r="250" spans="3:4" x14ac:dyDescent="0.2">
      <c r="C250" s="16"/>
      <c r="D250" s="16"/>
    </row>
    <row r="251" spans="3:4" x14ac:dyDescent="0.2">
      <c r="C251" s="16"/>
      <c r="D251" s="16"/>
    </row>
    <row r="252" spans="3:4" x14ac:dyDescent="0.2">
      <c r="C252" s="16"/>
      <c r="D252" s="16"/>
    </row>
    <row r="253" spans="3:4" x14ac:dyDescent="0.2">
      <c r="C253" s="16"/>
      <c r="D253" s="16"/>
    </row>
    <row r="254" spans="3:4" x14ac:dyDescent="0.2">
      <c r="C254" s="16"/>
      <c r="D254" s="16"/>
    </row>
    <row r="255" spans="3:4" x14ac:dyDescent="0.2">
      <c r="C255" s="16"/>
      <c r="D255" s="16"/>
    </row>
    <row r="256" spans="3:4" x14ac:dyDescent="0.2">
      <c r="C256" s="16"/>
      <c r="D256" s="16"/>
    </row>
    <row r="257" spans="3:4" x14ac:dyDescent="0.2">
      <c r="C257" s="16"/>
      <c r="D257" s="16"/>
    </row>
    <row r="258" spans="3:4" x14ac:dyDescent="0.2">
      <c r="C258" s="16"/>
      <c r="D258" s="16"/>
    </row>
    <row r="259" spans="3:4" x14ac:dyDescent="0.2">
      <c r="C259" s="16"/>
      <c r="D259" s="16"/>
    </row>
    <row r="260" spans="3:4" x14ac:dyDescent="0.2">
      <c r="C260" s="16"/>
      <c r="D260" s="16"/>
    </row>
  </sheetData>
  <sortState xmlns:xlrd2="http://schemas.microsoft.com/office/spreadsheetml/2017/richdata2" ref="A21:W38">
    <sortCondition ref="C21:C3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2024-08-03T07:58:12Z</dcterms:modified>
</cp:coreProperties>
</file>