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61E65D2-F351-42A8-9BDB-D3023725AD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Q22" i="1"/>
  <c r="H11" i="2"/>
  <c r="G11" i="2"/>
  <c r="C11" i="2"/>
  <c r="E11" i="2"/>
  <c r="D11" i="2"/>
  <c r="B11" i="2"/>
  <c r="A11" i="2"/>
  <c r="D9" i="1"/>
  <c r="E21" i="1"/>
  <c r="F21" i="1"/>
  <c r="G21" i="1"/>
  <c r="E9" i="1"/>
  <c r="C17" i="1"/>
  <c r="Q21" i="1"/>
  <c r="J21" i="1"/>
  <c r="C11" i="1"/>
  <c r="C12" i="1"/>
  <c r="F15" i="1" l="1"/>
  <c r="C16" i="1"/>
  <c r="D18" i="1" s="1"/>
  <c r="O21" i="1"/>
  <c r="O22" i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<sst xmlns="http://schemas.openxmlformats.org/spreadsheetml/2006/main" count="77" uniqueCount="64">
  <si>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</si>
  <si>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</si>
  <si>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</si>
  <si>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</si>
  <si>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</si>
  <si>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</si>
  <si>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</si>
  <si>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</si>
  <si>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</si>
  <si>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</si>
  <si>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</si>
  <si>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</si>
  <si>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</si>
  <si>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</si>
  <si>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</si>
  <si>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</si>
  <si>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</si>
  <si>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</si>
  <si>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</si>
  <si>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</si>
  <si>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</si>
  <si>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</si>
  <si>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</si>
  <si>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</si>
  <si>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</si>
  <si>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</si>
  <si>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</si>
  <si>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</si>
  <si>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</si>
  <si>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</si>
  <si>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</si>
  <si>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</si>
  <si>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</si>
  <si>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</si>
  <si>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</si>
  <si>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</si>
  <si>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</si>
  <si>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</si>
  <si>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</si>
  <si>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</si>
  <si>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</si>
  <si>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</si>
  <si>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</si>
  <si>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</si>
  <si>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</si>
  <si>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</si>
  <si>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</si>
  <si>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DE Dra</t>
  </si>
  <si>
    <t>EA/DM</t>
  </si>
  <si>
    <t>DE Dra / GSC 2626.2861</t>
  </si>
  <si>
    <t>GCVS 4</t>
  </si>
  <si>
    <t>2442806.415 </t>
  </si>
  <si>
    <t> 28.01.1976 21:57 </t>
  </si>
  <si>
    <t> -0.004 </t>
  </si>
  <si>
    <t>E </t>
  </si>
  <si>
    <t>?</t>
  </si>
  <si>
    <t> W.Fürtig </t>
  </si>
  <si>
    <t>IBVS 1104 </t>
  </si>
  <si>
    <t>I</t>
  </si>
  <si>
    <t xml:space="preserve">Mag </t>
  </si>
  <si>
    <t>Next ToM-P</t>
  </si>
  <si>
    <t>Next ToM-S</t>
  </si>
  <si>
    <t>VSX</t>
  </si>
  <si>
    <t>5.72 (0.16)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</si>
</sst>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20" fillId="4" borderId="12" xfId="7" applyFill="1" applyBorder="1" applyAlignment="1" applyProtection="1">
      <alignment horizontal="right" vertical="top" wrapText="1"/>
    </xf>
    <xf numFmtId="0" fontId="0" fillId="0" borderId="0" xfId="0" applyAlignment="1">
      <alignment horizontal="right"/>
    </xf>
    <xf numFmtId="0" fontId="0" fillId="0" borderId="16" xfId="0" applyBorder="1" applyAlignment="1">
      <alignment horizontal="right" vertical="center"/>
    </xf>
    <xf numFmtId="0" fontId="22" fillId="0" borderId="15" xfId="0" applyFont="1" applyBorder="1" applyAlignment="1">
      <alignment horizontal="right" vertical="center"/>
    </xf>
    <xf numFmtId="0" fontId="22" fillId="0" borderId="18" xfId="0" applyFont="1" applyBorder="1" applyAlignment="1">
      <alignment horizontal="right" vertical="center"/>
    </xf>
    <xf numFmtId="0" fontId="16" fillId="5" borderId="13" xfId="0" applyFont="1" applyFill="1" applyBorder="1" applyAlignment="1">
      <alignment horizontal="right" vertical="center"/>
    </xf>
    <xf numFmtId="0" fontId="23" fillId="0" borderId="16" xfId="0" applyFont="1" applyBorder="1" applyAlignment="1">
      <alignment horizontal="right" vertical="center"/>
    </xf>
    <xf numFmtId="22" fontId="23" fillId="0" borderId="16" xfId="0" applyNumberFormat="1" applyFont="1" applyBorder="1" applyAlignment="1">
      <alignment horizontal="right" vertical="center"/>
    </xf>
    <xf numFmtId="22" fontId="23" fillId="0" borderId="17" xfId="0" applyNumberFormat="1" applyFont="1" applyBorder="1" applyAlignment="1">
      <alignment horizontal="right" vertical="center"/>
    </xf>
    <xf numFmtId="0" fontId="16" fillId="5" borderId="14" xfId="0" applyFont="1" applyFill="1" applyBorder="1" applyAlignment="1">
      <alignment horizontal="center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 Dra - O-C Diagr.</a:t>
            </a:r>
          </a:p>
        </c:rich>
      </c:tx>
      <c:layout>
        <c:manualLayout>
          <c:xMode val="edge"/>
          <c:yMode val="edge"/>
          <c:x val="0.4139908256880733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70642201834862"/>
          <c:y val="0.14035127795846455"/>
          <c:w val="0.8520642201834862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DF-456C-9964-56AE59BAA22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-4.3239999940851703E-3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DF-456C-9964-56AE59BAA22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DF-456C-9964-56AE59BAA22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DF-456C-9964-56AE59BAA22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DF-456C-9964-56AE59BAA22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DF-456C-9964-56AE59BAA22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DF-456C-9964-56AE59BAA22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-4.3239999940851703E-3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DF-456C-9964-56AE59BAA22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BDF-456C-9964-56AE59BAA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487848"/>
        <c:axId val="1"/>
      </c:scatterChart>
      <c:valAx>
        <c:axId val="651487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5504587155963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72477064220183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1487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89908256880732"/>
          <c:y val="0.92397937099967764"/>
          <c:w val="0.5447247706422018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20</xdr:col>
      <xdr:colOff>0</xdr:colOff>
      <xdr:row>18</xdr:row>
      <xdr:rowOff>47625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79518E5-56B6-CCDA-61CF-88924A1ADE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konkoly.hu/cgi-bin/IBVS?1104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15" ht="20.25" x14ac:dyDescent="0.3">
      <c r="A1" s="1" t="s">
        <v>49</v>
      </c>
      <c r="F1" s="30" t="s">
        <v>47</v>
      </c>
      <c r="G1" s="31">
        <v>20.193660000000001</v>
      </c>
      <c r="H1" s="32">
        <v>62.152439999999999</v>
      </c>
      <c r="I1" s="33">
        <v>42626.286099999998</v>
      </c>
      <c r="J1" s="34">
        <v>5.2980359999999997</v>
      </c>
      <c r="K1" s="35" t="s">
        <v>48</v>
      </c>
      <c r="L1" s="36"/>
      <c r="M1" s="37">
        <v>42626.286099999998</v>
      </c>
      <c r="N1" s="37">
        <v>5.2980359999999997</v>
      </c>
      <c r="O1" s="36" t="s">
        <v>48</v>
      </c>
    </row>
    <row r="2" spans="1:15" ht="12.95" customHeight="1" x14ac:dyDescent="0.2">
      <c r="A2" t="s">
        <v>23</v>
      </c>
      <c r="B2" t="s">
        <v>48</v>
      </c>
      <c r="C2" s="29"/>
      <c r="D2" s="3"/>
    </row>
    <row r="3" spans="1:15" ht="12.95" customHeight="1" thickBot="1" x14ac:dyDescent="0.25"/>
    <row r="4" spans="1:15" ht="12.95" customHeight="1" thickTop="1" thickBot="1" x14ac:dyDescent="0.25">
      <c r="A4" s="5" t="s">
        <v>0</v>
      </c>
      <c r="C4" s="26">
        <v>42626.286099999998</v>
      </c>
      <c r="D4" s="27">
        <v>5.2980359999999997</v>
      </c>
    </row>
    <row r="5" spans="1:15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ht="12.95" customHeight="1" x14ac:dyDescent="0.2">
      <c r="A6" s="5" t="s">
        <v>1</v>
      </c>
    </row>
    <row r="7" spans="1:15" ht="12.95" customHeight="1" x14ac:dyDescent="0.2">
      <c r="A7" t="s">
        <v>2</v>
      </c>
      <c r="C7" s="51">
        <v>42626.286099999998</v>
      </c>
      <c r="D7" s="28" t="s">
        <v>62</v>
      </c>
    </row>
    <row r="8" spans="1:15" ht="12.95" customHeight="1" x14ac:dyDescent="0.2">
      <c r="A8" t="s">
        <v>3</v>
      </c>
      <c r="C8" s="51">
        <v>5.2980359999999997</v>
      </c>
      <c r="D8" s="28" t="s">
        <v>62</v>
      </c>
    </row>
    <row r="9" spans="1:15" ht="12.95" customHeight="1" x14ac:dyDescent="0.2">
      <c r="A9" s="23" t="s">
        <v>31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20">
        <f ca="1">INTERCEPT(INDIRECT($E$9):G992,INDIRECT($D$9):F992)</f>
        <v>0</v>
      </c>
      <c r="D11" s="3"/>
      <c r="E11" s="10"/>
    </row>
    <row r="12" spans="1:15" ht="12.95" customHeight="1" x14ac:dyDescent="0.2">
      <c r="A12" s="10" t="s">
        <v>16</v>
      </c>
      <c r="B12" s="10"/>
      <c r="C12" s="20">
        <f ca="1">SLOPE(INDIRECT($E$9):G992,INDIRECT($D$9):F992)</f>
        <v>-1.2717647041426972E-4</v>
      </c>
      <c r="D12" s="3"/>
      <c r="E12" s="55" t="s">
        <v>59</v>
      </c>
      <c r="F12" s="59" t="s">
        <v>63</v>
      </c>
    </row>
    <row r="13" spans="1:15" ht="12.95" customHeight="1" x14ac:dyDescent="0.2">
      <c r="A13" s="10" t="s">
        <v>18</v>
      </c>
      <c r="B13" s="10"/>
      <c r="C13" s="3" t="s">
        <v>13</v>
      </c>
      <c r="E13" s="53" t="s">
        <v>33</v>
      </c>
      <c r="F13" s="52">
        <v>1</v>
      </c>
    </row>
    <row r="14" spans="1:15" ht="12.95" customHeight="1" x14ac:dyDescent="0.2">
      <c r="A14" s="10"/>
      <c r="B14" s="10"/>
      <c r="C14" s="10"/>
      <c r="E14" s="53" t="s">
        <v>30</v>
      </c>
      <c r="F14" s="56">
        <f ca="1">NOW()+15018.5+$C$5/24</f>
        <v>60527.742410185179</v>
      </c>
    </row>
    <row r="15" spans="1:15" ht="12.95" customHeight="1" x14ac:dyDescent="0.2">
      <c r="A15" s="12" t="s">
        <v>17</v>
      </c>
      <c r="B15" s="10"/>
      <c r="C15" s="13">
        <f ca="1">(C7+C11)+(C8+C12)*INT(MAX(F21:F3533))</f>
        <v>42806.415000000001</v>
      </c>
      <c r="E15" s="53" t="s">
        <v>34</v>
      </c>
      <c r="F15" s="56">
        <f ca="1">ROUND(2*($F$14-$C$7)/$C$8,0)/2+$F$13</f>
        <v>3380</v>
      </c>
    </row>
    <row r="16" spans="1:15" ht="12.95" customHeight="1" x14ac:dyDescent="0.2">
      <c r="A16" s="15" t="s">
        <v>4</v>
      </c>
      <c r="B16" s="10"/>
      <c r="C16" s="16">
        <f ca="1">+C8+C12</f>
        <v>5.2979088235295855</v>
      </c>
      <c r="E16" s="53" t="s">
        <v>35</v>
      </c>
      <c r="F16" s="56">
        <f ca="1">ROUND(2*($F$14-$C$15)/$C$16,0)/2+$F$13</f>
        <v>3346</v>
      </c>
    </row>
    <row r="17" spans="1:21" ht="12.95" customHeight="1" thickBot="1" x14ac:dyDescent="0.25">
      <c r="A17" s="14" t="s">
        <v>27</v>
      </c>
      <c r="B17" s="10"/>
      <c r="C17" s="10">
        <f>COUNT(C21:C2191)</f>
        <v>2</v>
      </c>
      <c r="E17" s="53" t="s">
        <v>60</v>
      </c>
      <c r="F17" s="57">
        <f ca="1">+$C$15+$C$16*$F$16-15018.5-$C$5/24</f>
        <v>45515.113756863335</v>
      </c>
    </row>
    <row r="18" spans="1:21" ht="12.95" customHeight="1" thickTop="1" thickBot="1" x14ac:dyDescent="0.25">
      <c r="A18" s="15" t="s">
        <v>5</v>
      </c>
      <c r="B18" s="10"/>
      <c r="C18" s="18">
        <f ca="1">+C15</f>
        <v>42806.415000000001</v>
      </c>
      <c r="D18" s="19">
        <f ca="1">+C16</f>
        <v>5.2979088235295855</v>
      </c>
      <c r="E18" s="54" t="s">
        <v>61</v>
      </c>
      <c r="F18" s="58">
        <f ca="1">+($C$15+$C$16*$F$16)-($C$16/2)-15018.5-$C$5/24</f>
        <v>45512.46480245157</v>
      </c>
    </row>
    <row r="19" spans="1:21" ht="12.95" customHeight="1" thickTop="1" x14ac:dyDescent="0.2">
      <c r="E19" s="14"/>
      <c r="F19" s="17"/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25" t="s">
        <v>32</v>
      </c>
    </row>
    <row r="21" spans="1:21" ht="12.95" customHeight="1" x14ac:dyDescent="0.2">
      <c r="A21" t="s">
        <v>50</v>
      </c>
      <c r="C21" s="8">
        <v>42626.286099999998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J21">
        <f>+G21</f>
        <v>0</v>
      </c>
      <c r="O21">
        <f ca="1">+C$11+C$12*$F21</f>
        <v>0</v>
      </c>
      <c r="Q21" s="2">
        <f>+C21-15018.5</f>
        <v>27607.786099999998</v>
      </c>
      <c r="R21" s="2"/>
      <c r="S21" s="2"/>
      <c r="T21" s="2"/>
    </row>
    <row r="22" spans="1:21" ht="12.95" customHeight="1" x14ac:dyDescent="0.2">
      <c r="A22" t="s">
        <v>57</v>
      </c>
      <c r="B22" t="s">
        <v>58</v>
      </c>
      <c r="C22" s="8">
        <v>42806.415000000001</v>
      </c>
      <c r="D22" s="8" t="s">
        <v>37</v>
      </c>
      <c r="E22">
        <f>+(C22-C$7)/C$8</f>
        <v>33.999183848506</v>
      </c>
      <c r="F22">
        <f>ROUND(2*E22,0)/2</f>
        <v>34</v>
      </c>
      <c r="G22">
        <f>+C22-(C$7+F22*C$8)</f>
        <v>-4.3239999940851703E-3</v>
      </c>
      <c r="I22">
        <f>+G22</f>
        <v>-4.3239999940851703E-3</v>
      </c>
      <c r="O22">
        <f ca="1">+C$11+C$12*$F22</f>
        <v>-4.3239999940851703E-3</v>
      </c>
      <c r="Q22" s="2">
        <f>+C22-15018.5</f>
        <v>27787.915000000001</v>
      </c>
      <c r="R22" s="2" t="s">
        <v>38</v>
      </c>
      <c r="S22" s="2"/>
      <c r="T22" s="2"/>
    </row>
    <row r="23" spans="1:21" ht="12.95" customHeight="1" x14ac:dyDescent="0.2">
      <c r="C23" s="8"/>
      <c r="D23" s="8"/>
      <c r="Q23" s="2"/>
      <c r="R23" s="2"/>
      <c r="S23" s="2"/>
      <c r="T23" s="2"/>
    </row>
    <row r="24" spans="1:21" ht="12.95" customHeight="1" x14ac:dyDescent="0.2">
      <c r="C24" s="8"/>
      <c r="D24" s="8"/>
      <c r="Q24" s="2"/>
      <c r="R24" s="2"/>
      <c r="S24" s="2"/>
      <c r="T24" s="2"/>
    </row>
    <row r="25" spans="1:21" ht="12.95" customHeight="1" x14ac:dyDescent="0.2">
      <c r="C25" s="8"/>
      <c r="D25" s="8"/>
      <c r="Q25" s="2"/>
      <c r="R25" s="2"/>
      <c r="S25" s="2"/>
      <c r="T25" s="2"/>
    </row>
    <row r="26" spans="1:21" ht="12.95" customHeight="1" x14ac:dyDescent="0.2">
      <c r="C26" s="8"/>
      <c r="D26" s="8"/>
      <c r="Q26" s="2"/>
      <c r="R26" s="2"/>
      <c r="S26" s="2"/>
      <c r="T26" s="2"/>
    </row>
    <row r="27" spans="1:21" ht="12.95" customHeight="1" x14ac:dyDescent="0.2">
      <c r="C27" s="8"/>
      <c r="D27" s="8"/>
      <c r="Q27" s="2"/>
      <c r="R27" s="2"/>
      <c r="S27" s="2"/>
      <c r="T27" s="2"/>
    </row>
    <row r="28" spans="1:21" ht="12.95" customHeight="1" x14ac:dyDescent="0.2">
      <c r="C28" s="8"/>
      <c r="D28" s="8"/>
      <c r="Q28" s="2"/>
      <c r="R28" s="2"/>
      <c r="S28" s="2"/>
      <c r="T28" s="2"/>
    </row>
    <row r="29" spans="1:21" ht="12.95" customHeight="1" x14ac:dyDescent="0.2">
      <c r="C29" s="8"/>
      <c r="D29" s="8"/>
      <c r="Q29" s="2"/>
      <c r="R29" s="2"/>
      <c r="S29" s="2"/>
      <c r="T29" s="2"/>
    </row>
    <row r="30" spans="1:21" ht="12.95" customHeight="1" x14ac:dyDescent="0.2">
      <c r="C30" s="8"/>
      <c r="D30" s="8"/>
      <c r="Q30" s="2"/>
      <c r="R30" s="2"/>
      <c r="S30" s="2"/>
      <c r="T30" s="2"/>
    </row>
    <row r="31" spans="1:21" ht="12.95" customHeight="1" x14ac:dyDescent="0.2">
      <c r="C31" s="8"/>
      <c r="D31" s="8"/>
      <c r="Q31" s="2"/>
      <c r="R31" s="2"/>
      <c r="S31" s="2"/>
      <c r="T31" s="2"/>
    </row>
    <row r="32" spans="1:21" ht="12.95" customHeight="1" x14ac:dyDescent="0.2">
      <c r="C32" s="8"/>
      <c r="D32" s="8"/>
      <c r="Q32" s="2"/>
      <c r="R32" s="2"/>
      <c r="S32" s="2"/>
      <c r="T32" s="2"/>
    </row>
    <row r="33" spans="3:20" ht="12.95" customHeight="1" x14ac:dyDescent="0.2">
      <c r="C33" s="8"/>
      <c r="D33" s="8"/>
      <c r="Q33" s="2"/>
      <c r="R33" s="2"/>
      <c r="S33" s="2"/>
      <c r="T33" s="2"/>
    </row>
    <row r="34" spans="3:20" ht="12.95" customHeight="1" x14ac:dyDescent="0.2">
      <c r="C34" s="8"/>
      <c r="D34" s="8"/>
    </row>
    <row r="35" spans="3:20" ht="12.95" customHeight="1" x14ac:dyDescent="0.2">
      <c r="C35" s="8"/>
      <c r="D35" s="8"/>
    </row>
    <row r="36" spans="3:20" ht="12.95" customHeight="1" x14ac:dyDescent="0.2">
      <c r="C36" s="8"/>
      <c r="D36" s="8"/>
    </row>
    <row r="37" spans="3:20" ht="12.95" customHeight="1" x14ac:dyDescent="0.2">
      <c r="C37" s="8"/>
      <c r="D37" s="8"/>
    </row>
    <row r="38" spans="3:20" x14ac:dyDescent="0.2">
      <c r="C38" s="8"/>
      <c r="D38" s="8"/>
    </row>
    <row r="39" spans="3:20" x14ac:dyDescent="0.2">
      <c r="C39" s="8"/>
      <c r="D39" s="8"/>
    </row>
    <row r="40" spans="3:20" x14ac:dyDescent="0.2">
      <c r="C40" s="8"/>
      <c r="D40" s="8"/>
    </row>
    <row r="41" spans="3:20" x14ac:dyDescent="0.2">
      <c r="C41" s="8"/>
      <c r="D41" s="8"/>
    </row>
    <row r="42" spans="3:20" x14ac:dyDescent="0.2">
      <c r="C42" s="8"/>
      <c r="D42" s="8"/>
    </row>
    <row r="43" spans="3:20" x14ac:dyDescent="0.2">
      <c r="C43" s="8"/>
      <c r="D43" s="8"/>
    </row>
    <row r="44" spans="3:20" x14ac:dyDescent="0.2">
      <c r="C44" s="8"/>
      <c r="D44" s="8"/>
    </row>
    <row r="45" spans="3:20" x14ac:dyDescent="0.2">
      <c r="C45" s="8"/>
      <c r="D45" s="8"/>
    </row>
    <row r="46" spans="3:20" x14ac:dyDescent="0.2">
      <c r="C46" s="8"/>
      <c r="D46" s="8"/>
    </row>
    <row r="47" spans="3:20" x14ac:dyDescent="0.2">
      <c r="C47" s="8"/>
      <c r="D47" s="8"/>
    </row>
    <row r="48" spans="3:20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4"/>
  <sheetViews>
    <sheetView workbookViewId="0">
      <selection activeCell="A11" sqref="A11:D11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40</v>
      </c>
      <c r="I1" s="39" t="s">
        <v>41</v>
      </c>
      <c r="J1" s="40" t="s">
        <v>39</v>
      </c>
    </row>
    <row r="2" spans="1:16" x14ac:dyDescent="0.2">
      <c r="I2" s="41" t="s">
        <v>42</v>
      </c>
      <c r="J2" s="42" t="s">
        <v>38</v>
      </c>
    </row>
    <row r="3" spans="1:16" x14ac:dyDescent="0.2">
      <c r="A3" s="43" t="s">
        <v>43</v>
      </c>
      <c r="I3" s="41" t="s">
        <v>44</v>
      </c>
      <c r="J3" s="42" t="s">
        <v>36</v>
      </c>
    </row>
    <row r="4" spans="1:16" x14ac:dyDescent="0.2">
      <c r="I4" s="41" t="s">
        <v>45</v>
      </c>
      <c r="J4" s="42" t="s">
        <v>36</v>
      </c>
    </row>
    <row r="5" spans="1:16" ht="13.5" thickBot="1" x14ac:dyDescent="0.25">
      <c r="I5" s="44" t="s">
        <v>46</v>
      </c>
      <c r="J5" s="45" t="s">
        <v>37</v>
      </c>
    </row>
    <row r="10" spans="1:16" ht="13.5" thickBot="1" x14ac:dyDescent="0.25"/>
    <row r="11" spans="1:16" ht="12.75" customHeight="1" thickBot="1" x14ac:dyDescent="0.25">
      <c r="A11" s="8" t="str">
        <f>P11</f>
        <v>IBVS 1104 </v>
      </c>
      <c r="B11" s="3" t="str">
        <f>IF(H11=INT(H11),"I","II")</f>
        <v>I</v>
      </c>
      <c r="C11" s="8">
        <f>1*G11</f>
        <v>42806.415000000001</v>
      </c>
      <c r="D11" s="10" t="str">
        <f>VLOOKUP(F11,I$1:J$5,2,FALSE)</f>
        <v>vis</v>
      </c>
      <c r="E11" s="46">
        <f>VLOOKUP(C11,Active!C$21:E$973,3,FALSE)</f>
        <v>33.999183848506</v>
      </c>
      <c r="F11" s="3" t="s">
        <v>46</v>
      </c>
      <c r="G11" s="10" t="str">
        <f>MID(I11,3,LEN(I11)-3)</f>
        <v>42806.415</v>
      </c>
      <c r="H11" s="8">
        <f>1*K11</f>
        <v>34</v>
      </c>
      <c r="I11" s="47" t="s">
        <v>51</v>
      </c>
      <c r="J11" s="48" t="s">
        <v>52</v>
      </c>
      <c r="K11" s="47">
        <v>34</v>
      </c>
      <c r="L11" s="47" t="s">
        <v>53</v>
      </c>
      <c r="M11" s="48" t="s">
        <v>54</v>
      </c>
      <c r="N11" s="48" t="s">
        <v>55</v>
      </c>
      <c r="O11" s="49" t="s">
        <v>56</v>
      </c>
      <c r="P11" s="50" t="s">
        <v>57</v>
      </c>
    </row>
    <row r="12" spans="1:16" x14ac:dyDescent="0.2">
      <c r="B12" s="3"/>
      <c r="F12" s="3"/>
    </row>
    <row r="13" spans="1:16" x14ac:dyDescent="0.2">
      <c r="B13" s="3"/>
      <c r="F13" s="3"/>
    </row>
    <row r="14" spans="1:16" x14ac:dyDescent="0.2">
      <c r="B14" s="3"/>
      <c r="F14" s="3"/>
    </row>
    <row r="15" spans="1:16" x14ac:dyDescent="0.2">
      <c r="B15" s="3"/>
      <c r="F15" s="3"/>
    </row>
    <row r="16" spans="1:16" x14ac:dyDescent="0.2">
      <c r="B16" s="3"/>
      <c r="F16" s="3"/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</sheetData>
  <phoneticPr fontId="7" type="noConversion"/>
  <hyperlinks>
    <hyperlink ref="A3" r:id="rId1" xr:uid="{00000000-0004-0000-0100-000000000000}"/>
    <hyperlink ref="P11" r:id="rId2" display="http://www.konkoly.hu/cgi-bin/IBVS?1104" xr:uid="{00000000-0004-0000-0100-00000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2024-08-05T05:49:04Z</dcterms:modified>
</cp:coreProperties>
</file>