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F2C84C6-8309-44E7-834B-A1714825AB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D9" i="1"/>
  <c r="E9" i="1"/>
  <c r="C17" i="1"/>
  <c r="Q21" i="1"/>
  <c r="E22" i="1"/>
  <c r="F22" i="1" s="1"/>
  <c r="G22" i="1" s="1"/>
  <c r="K22" i="1" s="1"/>
  <c r="E21" i="1"/>
  <c r="F21" i="1" s="1"/>
  <c r="G21" i="1" s="1"/>
  <c r="I21" i="1" s="1"/>
  <c r="C12" i="1"/>
  <c r="C11" i="1"/>
  <c r="F15" i="1" l="1"/>
  <c r="O22" i="1"/>
  <c r="C15" i="1"/>
  <c r="O21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<sst xmlns="http://schemas.openxmlformats.org/spreadsheetml/2006/main" count="58" uniqueCount="52">
  <si>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</si>
  <si>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</si>
  <si>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</si>
  <si>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</si>
  <si>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</si>
  <si>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</si>
  <si>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</si>
  <si>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</si>
  <si>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</si>
  <si>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</si>
  <si>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</si>
  <si>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</si>
  <si>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</si>
  <si>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</si>
  <si>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</si>
  <si>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</si>
  <si>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</si>
  <si>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</si>
  <si>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</si>
  <si>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</si>
  <si>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</si>
  <si>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</si>
  <si>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</si>
  <si>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</si>
  <si>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</si>
  <si>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</si>
  <si>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</si>
  <si>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</si>
  <si>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</si>
  <si>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</si>
  <si>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</si>
  <si>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</si>
  <si>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</si>
  <si>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</si>
  <si>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</si>
  <si>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</si>
  <si>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</si>
  <si>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</si>
  <si>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</si>
  <si>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</si>
  <si>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</si>
  <si>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FK Dra</t>
  </si>
  <si>
    <t>G4158-0581</t>
  </si>
  <si>
    <t>EA</t>
  </si>
  <si>
    <t>FK Dra / GSC 4158-0581</t>
  </si>
  <si>
    <t>VSX</t>
  </si>
  <si>
    <t>OEJV 0160</t>
  </si>
  <si>
    <t>I</t>
  </si>
  <si>
    <t xml:space="preserve">Mag </t>
  </si>
  <si>
    <t>Next ToM-P</t>
  </si>
  <si>
    <t>Next ToM-S</t>
  </si>
  <si>
    <t>9.30-9.79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</si>
</sst>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>
      <alignment vertical="top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>
      <alignment vertical="top"/>
    </xf>
    <xf numFmtId="0" fontId="15" fillId="2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19" fillId="4" borderId="6" xfId="0" applyFont="1" applyFill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19" fillId="4" borderId="7" xfId="0" applyFont="1" applyFill="1" applyBorder="1" applyAlignment="1">
      <alignment horizontal="center" vertical="center"/>
    </xf>
    <xf numFmtId="22" fontId="21" fillId="0" borderId="9" xfId="0" applyNumberFormat="1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FK Dra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A3-4EAD-81B2-F16B980D17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A3-4EAD-81B2-F16B980D17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A3-4EAD-81B2-F16B980D17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0.20523000000684988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A3-4EAD-81B2-F16B980D17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A3-4EAD-81B2-F16B980D17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A3-4EAD-81B2-F16B980D17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A3-4EAD-81B2-F16B980D17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0.20523000000684988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A3-4EAD-81B2-F16B980D172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A3-4EAD-81B2-F16B980D1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724560"/>
        <c:axId val="1"/>
      </c:scatterChart>
      <c:valAx>
        <c:axId val="651724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724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38202A-06EB-A267-7B5F-FF6731EF0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44</v>
      </c>
      <c r="F1" s="30" t="s">
        <v>41</v>
      </c>
      <c r="G1" s="31">
        <v>2013</v>
      </c>
      <c r="H1" s="32"/>
      <c r="I1" s="33" t="s">
        <v>42</v>
      </c>
      <c r="J1" s="34" t="s">
        <v>41</v>
      </c>
      <c r="K1" s="35">
        <v>12.301169999999999</v>
      </c>
      <c r="L1" s="36">
        <v>63.5321</v>
      </c>
      <c r="M1" s="37">
        <v>48501.63</v>
      </c>
      <c r="N1" s="37">
        <v>2.0007199999999998</v>
      </c>
      <c r="O1" s="38" t="s">
        <v>43</v>
      </c>
    </row>
    <row r="2" spans="1:15" x14ac:dyDescent="0.2">
      <c r="A2" t="s">
        <v>23</v>
      </c>
      <c r="B2" t="s">
        <v>43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6" t="s">
        <v>36</v>
      </c>
      <c r="D4" s="27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1">
        <v>48501.63</v>
      </c>
      <c r="D7" s="28" t="s">
        <v>45</v>
      </c>
    </row>
    <row r="8" spans="1:15" x14ac:dyDescent="0.2">
      <c r="A8" t="s">
        <v>3</v>
      </c>
      <c r="C8" s="41">
        <v>2.0007199999999998</v>
      </c>
      <c r="D8" s="28" t="s">
        <v>45</v>
      </c>
    </row>
    <row r="9" spans="1:15" x14ac:dyDescent="0.2">
      <c r="A9" s="23" t="s">
        <v>31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0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0">
        <f ca="1">SLOPE(INDIRECT($E$9):G992,INDIRECT($D$9):F992)</f>
        <v>5.6630794703876895E-5</v>
      </c>
      <c r="D12" s="3"/>
      <c r="E12" s="44" t="s">
        <v>48</v>
      </c>
      <c r="F12" s="47" t="s">
        <v>51</v>
      </c>
    </row>
    <row r="13" spans="1:15" x14ac:dyDescent="0.2">
      <c r="A13" s="10" t="s">
        <v>18</v>
      </c>
      <c r="B13" s="10"/>
      <c r="C13" s="3" t="s">
        <v>13</v>
      </c>
      <c r="E13" s="42" t="s">
        <v>33</v>
      </c>
      <c r="F13" s="46">
        <v>1</v>
      </c>
    </row>
    <row r="14" spans="1:15" x14ac:dyDescent="0.2">
      <c r="A14" s="10"/>
      <c r="B14" s="10"/>
      <c r="C14" s="10"/>
      <c r="E14" s="42" t="s">
        <v>30</v>
      </c>
      <c r="F14" s="45">
        <f ca="1">NOW()+15018.5+$C$5/24</f>
        <v>60527.767376388889</v>
      </c>
    </row>
    <row r="15" spans="1:15" x14ac:dyDescent="0.2">
      <c r="A15" s="12" t="s">
        <v>17</v>
      </c>
      <c r="B15" s="10"/>
      <c r="C15" s="13">
        <f ca="1">(C7+C11)+(C8+C12)*INT(MAX(F21:F3533))</f>
        <v>55752.444510000001</v>
      </c>
      <c r="E15" s="42" t="s">
        <v>34</v>
      </c>
      <c r="F15" s="45">
        <f ca="1">ROUND(2*($F$14-$C$7)/$C$8,0)/2+$F$13</f>
        <v>6012</v>
      </c>
    </row>
    <row r="16" spans="1:15" x14ac:dyDescent="0.2">
      <c r="A16" s="15" t="s">
        <v>4</v>
      </c>
      <c r="B16" s="10"/>
      <c r="C16" s="16">
        <f ca="1">+C8+C12</f>
        <v>2.0007766307947037</v>
      </c>
      <c r="E16" s="42" t="s">
        <v>35</v>
      </c>
      <c r="F16" s="45">
        <f ca="1">ROUND(2*($F$14-$C$15)/$C$16,0)/2+$F$13</f>
        <v>2387.5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42" t="s">
        <v>49</v>
      </c>
      <c r="F17" s="48">
        <f ca="1">+$C$15+$C$16*$F$16-15018.5-$C$5/24</f>
        <v>45511.194549355692</v>
      </c>
    </row>
    <row r="18" spans="1:18" ht="14.25" thickTop="1" thickBot="1" x14ac:dyDescent="0.25">
      <c r="A18" s="15" t="s">
        <v>5</v>
      </c>
      <c r="B18" s="10"/>
      <c r="C18" s="18">
        <f ca="1">+C15</f>
        <v>55752.444510000001</v>
      </c>
      <c r="D18" s="19">
        <f ca="1">+C16</f>
        <v>2.0007766307947037</v>
      </c>
      <c r="E18" s="43" t="s">
        <v>50</v>
      </c>
      <c r="F18" s="49">
        <f ca="1">+($C$15+$C$16*$F$16)-($C$16/2)-15018.5-$C$5/24</f>
        <v>45510.194161040294</v>
      </c>
    </row>
    <row r="19" spans="1:18" ht="13.5" thickTop="1" x14ac:dyDescent="0.2">
      <c r="E19" s="14"/>
      <c r="F19" s="17"/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32</v>
      </c>
    </row>
    <row r="21" spans="1:18" x14ac:dyDescent="0.2">
      <c r="A21" t="s">
        <v>45</v>
      </c>
      <c r="C21" s="8">
        <v>48501.63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33483.129999999997</v>
      </c>
    </row>
    <row r="22" spans="1:18" x14ac:dyDescent="0.2">
      <c r="A22" s="39" t="s">
        <v>46</v>
      </c>
      <c r="B22" s="40" t="s">
        <v>47</v>
      </c>
      <c r="C22" s="39">
        <v>55752.444510000001</v>
      </c>
      <c r="D22" s="39">
        <v>8.0000000000000004E-4</v>
      </c>
      <c r="E22">
        <f>+(C22-C$7)/C$8</f>
        <v>3624.1025780718965</v>
      </c>
      <c r="F22">
        <f>ROUND(2*E22,0)/2</f>
        <v>3624</v>
      </c>
      <c r="G22">
        <f>+C22-(C$7+F22*C$8)</f>
        <v>0.20523000000684988</v>
      </c>
      <c r="K22">
        <f>+G22</f>
        <v>0.20523000000684988</v>
      </c>
      <c r="O22">
        <f ca="1">+C$11+C$12*$F22</f>
        <v>0.20523000000684988</v>
      </c>
      <c r="Q22" s="2">
        <f>+C22-15018.5</f>
        <v>40733.944510000001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2024-08-05T06:25:01Z</dcterms:modified>
</cp:coreProperties>
</file>