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968797D-1975-4E87-8246-59767EC813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K22" i="1"/>
  <c r="E23" i="1"/>
  <c r="F23" i="1"/>
  <c r="G23" i="1"/>
  <c r="K23" i="1"/>
  <c r="E24" i="1"/>
  <c r="F24" i="1"/>
  <c r="G24" i="1"/>
  <c r="Q22" i="1"/>
  <c r="Q23" i="1"/>
  <c r="K24" i="1"/>
  <c r="Q24" i="1"/>
  <c r="D9" i="1"/>
  <c r="E21" i="1"/>
  <c r="F21" i="1"/>
  <c r="G21" i="1"/>
  <c r="K21" i="1"/>
  <c r="E9" i="1"/>
  <c r="C17" i="1"/>
  <c r="Q21" i="1"/>
  <c r="C12" i="1"/>
  <c r="C11" i="1"/>
  <c r="F15" i="1" l="1"/>
  <c r="O22" i="1"/>
  <c r="C15" i="1"/>
  <c r="O23" i="1"/>
  <c r="O21" i="1"/>
  <c r="O24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<sst xmlns="http://schemas.openxmlformats.org/spreadsheetml/2006/main" count="65" uniqueCount="54">
  <si>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</si>
  <si>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</si>
  <si>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</si>
  <si>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</si>
  <si>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</si>
  <si>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</si>
  <si>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</si>
  <si>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</si>
  <si>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</si>
  <si>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</si>
  <si>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</si>
  <si>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</si>
  <si>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</si>
  <si>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</si>
  <si>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</si>
  <si>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</si>
  <si>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</si>
  <si>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</si>
  <si>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</si>
  <si>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</si>
  <si>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</si>
  <si>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</si>
  <si>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</si>
  <si>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</si>
  <si>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</si>
  <si>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</si>
  <si>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</si>
  <si>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</si>
  <si>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</si>
  <si>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</si>
  <si>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</si>
  <si>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</si>
  <si>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</si>
  <si>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</si>
  <si>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</si>
  <si>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</si>
  <si>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</si>
  <si>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</si>
  <si>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</si>
  <si>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</si>
  <si>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</si>
  <si>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G4237-0636</t>
  </si>
  <si>
    <t>2019G</t>
  </si>
  <si>
    <t>??</t>
  </si>
  <si>
    <t>pr_</t>
  </si>
  <si>
    <t>Dra</t>
  </si>
  <si>
    <t>GSC 4237-0636</t>
  </si>
  <si>
    <t>IBVS 6230</t>
  </si>
  <si>
    <t>ToMcat (period search software)</t>
  </si>
  <si>
    <t>I</t>
  </si>
  <si>
    <t>II</t>
  </si>
  <si>
    <t xml:space="preserve">Mag 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</si>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</sst>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indexed="3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5" fillId="24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15" fillId="24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0" fillId="0" borderId="0" xfId="0" applyAlignment="1">
      <alignment horizontal="right"/>
    </xf>
    <xf numFmtId="0" fontId="33" fillId="0" borderId="14" xfId="0" applyFont="1" applyBorder="1" applyAlignment="1">
      <alignment horizontal="right" vertical="center"/>
    </xf>
    <xf numFmtId="0" fontId="33" fillId="0" borderId="17" xfId="0" applyFont="1" applyBorder="1" applyAlignment="1">
      <alignment horizontal="right" vertical="center"/>
    </xf>
    <xf numFmtId="0" fontId="16" fillId="26" borderId="12" xfId="0" applyFont="1" applyFill="1" applyBorder="1" applyAlignment="1">
      <alignment horizontal="right" vertical="center"/>
    </xf>
    <xf numFmtId="0" fontId="34" fillId="0" borderId="15" xfId="0" applyFont="1" applyBorder="1" applyAlignment="1">
      <alignment horizontal="right" vertical="center"/>
    </xf>
    <xf numFmtId="0" fontId="35" fillId="0" borderId="15" xfId="0" applyFont="1" applyBorder="1" applyAlignment="1">
      <alignment horizontal="right" vertical="center"/>
    </xf>
    <xf numFmtId="0" fontId="16" fillId="26" borderId="13" xfId="0" applyFont="1" applyFill="1" applyBorder="1" applyAlignment="1">
      <alignment horizontal="center" vertical="center"/>
    </xf>
    <xf numFmtId="22" fontId="34" fillId="0" borderId="15" xfId="0" applyNumberFormat="1" applyFont="1" applyBorder="1" applyAlignment="1">
      <alignment horizontal="right" vertical="center"/>
    </xf>
    <xf numFmtId="22" fontId="34" fillId="0" borderId="16" xfId="0" applyNumberFormat="1" applyFont="1" applyBorder="1" applyAlignment="1">
      <alignment horizontal="right" vertical="center"/>
    </xf>
    <xf numFmtId="0" fontId="36" fillId="0" borderId="0" xfId="41" applyFont="1" applyAlignment="1">
      <alignment horizontal="left" vertical="center" wrapText="1"/>
    </xf>
    <xf numFmtId="0" fontId="36" fillId="0" borderId="0" xfId="41" applyFont="1" applyAlignment="1">
      <alignment horizontal="center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4237-0636 -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12</c:v>
                </c:pt>
                <c:pt idx="3">
                  <c:v>12.5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A8-485F-BFC4-0996F18150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12</c:v>
                </c:pt>
                <c:pt idx="3">
                  <c:v>12.5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A8-485F-BFC4-0996F18150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12</c:v>
                </c:pt>
                <c:pt idx="3">
                  <c:v>12.5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A8-485F-BFC4-0996F18150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12</c:v>
                </c:pt>
                <c:pt idx="3">
                  <c:v>12.5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-1.5620000049239025E-3</c:v>
                </c:pt>
                <c:pt idx="2">
                  <c:v>-6.1480000003939494E-3</c:v>
                </c:pt>
                <c:pt idx="3">
                  <c:v>-7.3250000059488229E-3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A8-485F-BFC4-0996F18150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12</c:v>
                </c:pt>
                <c:pt idx="3">
                  <c:v>12.5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A8-485F-BFC4-0996F18150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12</c:v>
                </c:pt>
                <c:pt idx="3">
                  <c:v>12.5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6A8-485F-BFC4-0996F18150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12</c:v>
                </c:pt>
                <c:pt idx="3">
                  <c:v>12.5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6A8-485F-BFC4-0996F18150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12</c:v>
                </c:pt>
                <c:pt idx="3">
                  <c:v>12.5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5.4290169728370488E-5</c:v>
                </c:pt>
                <c:pt idx="1">
                  <c:v>-1.6095819055640102E-3</c:v>
                </c:pt>
                <c:pt idx="2">
                  <c:v>-6.6011981314411522E-3</c:v>
                </c:pt>
                <c:pt idx="3">
                  <c:v>-6.8785101439898825E-3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6A8-485F-BFC4-0996F181502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</c:v>
                </c:pt>
                <c:pt idx="2">
                  <c:v>12</c:v>
                </c:pt>
                <c:pt idx="3">
                  <c:v>12.5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6A8-485F-BFC4-0996F1815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834056"/>
        <c:axId val="1"/>
      </c:scatterChart>
      <c:valAx>
        <c:axId val="782834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2834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06015037593985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13BEA0A-57BD-4542-420A-BB9DA0A13E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2" t="s">
        <v>41</v>
      </c>
      <c r="G1" s="30" t="s">
        <v>42</v>
      </c>
      <c r="H1" s="31"/>
      <c r="I1" s="33" t="s">
        <v>41</v>
      </c>
      <c r="J1" s="34" t="s">
        <v>41</v>
      </c>
      <c r="K1" s="35">
        <v>20.240200000000002</v>
      </c>
      <c r="L1" s="35">
        <v>62.164200000000001</v>
      </c>
      <c r="M1" s="36">
        <v>56464.408100000001</v>
      </c>
      <c r="N1" s="36">
        <v>0.32995400000000003</v>
      </c>
      <c r="O1" s="35" t="s">
        <v>43</v>
      </c>
      <c r="P1" s="35">
        <v>13.6</v>
      </c>
      <c r="Q1" s="35">
        <v>99</v>
      </c>
      <c r="R1" s="37" t="s">
        <v>44</v>
      </c>
      <c r="S1" s="38" t="s">
        <v>13</v>
      </c>
    </row>
    <row r="2" spans="1:19" x14ac:dyDescent="0.2">
      <c r="A2" t="s">
        <v>23</v>
      </c>
      <c r="B2" t="s">
        <v>43</v>
      </c>
      <c r="C2" s="29"/>
      <c r="D2" s="3" t="s">
        <v>45</v>
      </c>
    </row>
    <row r="3" spans="1:19" ht="13.5" thickBot="1" x14ac:dyDescent="0.25"/>
    <row r="4" spans="1:19" ht="14.25" thickTop="1" thickBot="1" x14ac:dyDescent="0.25">
      <c r="A4" s="5" t="s">
        <v>0</v>
      </c>
      <c r="C4" s="26" t="s">
        <v>36</v>
      </c>
      <c r="D4" s="27" t="s">
        <v>36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39">
        <v>56464.408100000001</v>
      </c>
      <c r="D7" s="28" t="s">
        <v>47</v>
      </c>
    </row>
    <row r="8" spans="1:19" x14ac:dyDescent="0.2">
      <c r="A8" t="s">
        <v>3</v>
      </c>
      <c r="C8" s="39">
        <v>0.32995400000000003</v>
      </c>
      <c r="D8" s="28" t="s">
        <v>48</v>
      </c>
    </row>
    <row r="9" spans="1:19" x14ac:dyDescent="0.2">
      <c r="A9" s="23" t="s">
        <v>31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0">
        <f ca="1">INTERCEPT(INDIRECT($E$9):G992,INDIRECT($D$9):F992)</f>
        <v>5.4290169728370488E-5</v>
      </c>
      <c r="D11" s="3"/>
      <c r="E11" s="10"/>
    </row>
    <row r="12" spans="1:19" x14ac:dyDescent="0.2">
      <c r="A12" s="10" t="s">
        <v>16</v>
      </c>
      <c r="B12" s="10"/>
      <c r="C12" s="20">
        <f ca="1">SLOPE(INDIRECT($E$9):G992,INDIRECT($D$9):F992)</f>
        <v>-5.5462402509746022E-4</v>
      </c>
      <c r="D12" s="3"/>
      <c r="E12" s="42" t="s">
        <v>51</v>
      </c>
      <c r="F12" s="45"/>
    </row>
    <row r="13" spans="1:19" x14ac:dyDescent="0.2">
      <c r="A13" s="10" t="s">
        <v>18</v>
      </c>
      <c r="B13" s="10"/>
      <c r="C13" s="3" t="s">
        <v>13</v>
      </c>
      <c r="E13" s="40" t="s">
        <v>33</v>
      </c>
      <c r="F13" s="44">
        <v>1</v>
      </c>
    </row>
    <row r="14" spans="1:19" x14ac:dyDescent="0.2">
      <c r="A14" s="10"/>
      <c r="B14" s="10"/>
      <c r="C14" s="10"/>
      <c r="E14" s="40" t="s">
        <v>30</v>
      </c>
      <c r="F14" s="43">
        <f ca="1">NOW()+15018.5+$C$5/24</f>
        <v>60527.78956331018</v>
      </c>
    </row>
    <row r="15" spans="1:19" x14ac:dyDescent="0.2">
      <c r="A15" s="12" t="s">
        <v>17</v>
      </c>
      <c r="B15" s="10"/>
      <c r="C15" s="13">
        <f ca="1">(C7+C11)+(C8+C12)*INT(MAX(F21:F3533))</f>
        <v>56468.360946801869</v>
      </c>
      <c r="E15" s="40" t="s">
        <v>34</v>
      </c>
      <c r="F15" s="43">
        <f ca="1">ROUND(2*($F$14-$C$7)/$C$8,0)/2+$F$13</f>
        <v>12316</v>
      </c>
    </row>
    <row r="16" spans="1:19" x14ac:dyDescent="0.2">
      <c r="A16" s="15" t="s">
        <v>4</v>
      </c>
      <c r="B16" s="10"/>
      <c r="C16" s="16">
        <f ca="1">+C8+C12</f>
        <v>0.32939937597490254</v>
      </c>
      <c r="E16" s="40" t="s">
        <v>35</v>
      </c>
      <c r="F16" s="43">
        <f ca="1">ROUND(2*($F$14-$C$15)/$C$16,0)/2+$F$13</f>
        <v>12324.5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40" t="s">
        <v>52</v>
      </c>
      <c r="F17" s="46">
        <f ca="1">+$C$15+$C$16*$F$16-15018.5-$C$5/24</f>
        <v>45509.939389337895</v>
      </c>
    </row>
    <row r="18" spans="1:21" ht="14.25" thickTop="1" thickBot="1" x14ac:dyDescent="0.25">
      <c r="A18" s="15" t="s">
        <v>5</v>
      </c>
      <c r="B18" s="10"/>
      <c r="C18" s="18">
        <f ca="1">+C15</f>
        <v>56468.360946801869</v>
      </c>
      <c r="D18" s="19">
        <f ca="1">+C16</f>
        <v>0.32939937597490254</v>
      </c>
      <c r="E18" s="41" t="s">
        <v>53</v>
      </c>
      <c r="F18" s="47">
        <f ca="1">+($C$15+$C$16*$F$16)-($C$16/2)-15018.5-$C$5/24</f>
        <v>45509.774689649908</v>
      </c>
    </row>
    <row r="19" spans="1:21" ht="13.5" thickTop="1" x14ac:dyDescent="0.2">
      <c r="E19" s="14"/>
      <c r="F19" s="17"/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32</v>
      </c>
    </row>
    <row r="21" spans="1:21" x14ac:dyDescent="0.2">
      <c r="A21" s="48" t="s">
        <v>47</v>
      </c>
      <c r="B21" s="49" t="s">
        <v>50</v>
      </c>
      <c r="C21" s="48">
        <v>56464.408100000001</v>
      </c>
      <c r="D21" s="48">
        <v>4.0000000000000002E-4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5.4290169728370488E-5</v>
      </c>
      <c r="Q21" s="2">
        <f>+C21-15018.5</f>
        <v>41445.908100000001</v>
      </c>
    </row>
    <row r="22" spans="1:21" x14ac:dyDescent="0.2">
      <c r="A22" s="48" t="s">
        <v>47</v>
      </c>
      <c r="B22" s="49" t="s">
        <v>50</v>
      </c>
      <c r="C22" s="48">
        <v>56465.396399999998</v>
      </c>
      <c r="D22" s="48">
        <v>4.0000000000000002E-4</v>
      </c>
      <c r="E22">
        <f>+(C22-C$7)/C$8</f>
        <v>2.9952660067683752</v>
      </c>
      <c r="F22">
        <f>ROUND(2*E22,0)/2</f>
        <v>3</v>
      </c>
      <c r="G22">
        <f>+C22-(C$7+F22*C$8)</f>
        <v>-1.5620000049239025E-3</v>
      </c>
      <c r="K22">
        <f>+G22</f>
        <v>-1.5620000049239025E-3</v>
      </c>
      <c r="O22">
        <f ca="1">+C$11+C$12*$F22</f>
        <v>-1.6095819055640102E-3</v>
      </c>
      <c r="Q22" s="2">
        <f>+C22-15018.5</f>
        <v>41446.896399999998</v>
      </c>
    </row>
    <row r="23" spans="1:21" x14ac:dyDescent="0.2">
      <c r="A23" s="48" t="s">
        <v>47</v>
      </c>
      <c r="B23" s="49" t="s">
        <v>50</v>
      </c>
      <c r="C23" s="48">
        <v>56468.361400000002</v>
      </c>
      <c r="D23" s="48">
        <v>4.0000000000000002E-4</v>
      </c>
      <c r="E23">
        <f>+(C23-C$7)/C$8</f>
        <v>11.981367099659455</v>
      </c>
      <c r="F23">
        <f>ROUND(2*E23,0)/2</f>
        <v>12</v>
      </c>
      <c r="G23">
        <f>+C23-(C$7+F23*C$8)</f>
        <v>-6.1480000003939494E-3</v>
      </c>
      <c r="K23">
        <f>+G23</f>
        <v>-6.1480000003939494E-3</v>
      </c>
      <c r="O23">
        <f ca="1">+C$11+C$12*$F23</f>
        <v>-6.6011981314411522E-3</v>
      </c>
      <c r="Q23" s="2">
        <f>+C23-15018.5</f>
        <v>41449.861400000002</v>
      </c>
    </row>
    <row r="24" spans="1:21" x14ac:dyDescent="0.2">
      <c r="A24" s="48" t="s">
        <v>47</v>
      </c>
      <c r="B24" s="49" t="s">
        <v>49</v>
      </c>
      <c r="C24" s="48">
        <v>56468.525199999996</v>
      </c>
      <c r="D24" s="48">
        <v>5.0000000000000001E-4</v>
      </c>
      <c r="E24">
        <f>+(C24-C$7)/C$8</f>
        <v>12.477799935736023</v>
      </c>
      <c r="F24">
        <f>ROUND(2*E24,0)/2</f>
        <v>12.5</v>
      </c>
      <c r="G24">
        <f>+C24-(C$7+F24*C$8)</f>
        <v>-7.3250000059488229E-3</v>
      </c>
      <c r="K24">
        <f>+G24</f>
        <v>-7.3250000059488229E-3</v>
      </c>
      <c r="O24">
        <f ca="1">+C$11+C$12*$F24</f>
        <v>-6.8785101439898825E-3</v>
      </c>
      <c r="Q24" s="2">
        <f>+C24-15018.5</f>
        <v>41450.025199999996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2024-08-05T06:56:58Z</dcterms:modified>
</cp:coreProperties>
</file>