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8979C8B9-2057-4439-B98B-67DAF43F0A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Q26" i="1"/>
  <c r="Q25" i="1"/>
  <c r="Q24" i="1"/>
  <c r="Q23" i="1"/>
  <c r="F11" i="1"/>
  <c r="Q22" i="1"/>
  <c r="C21" i="1"/>
  <c r="A21" i="1"/>
  <c r="G11" i="1"/>
  <c r="C7" i="1"/>
  <c r="E23" i="1"/>
  <c r="F23" i="1"/>
  <c r="C8" i="1"/>
  <c r="C17" i="1"/>
  <c r="Q21" i="1"/>
  <c r="E22" i="1"/>
  <c r="F22" i="1"/>
  <c r="G22" i="1"/>
  <c r="J22" i="1"/>
  <c r="E25" i="1"/>
  <c r="F25" i="1"/>
  <c r="G25" i="1"/>
  <c r="J25" i="1"/>
  <c r="E21" i="1"/>
  <c r="F21" i="1"/>
  <c r="G21" i="1"/>
  <c r="E24" i="1"/>
  <c r="F24" i="1"/>
  <c r="G24" i="1"/>
  <c r="J24" i="1"/>
  <c r="R26" i="1"/>
  <c r="E26" i="1"/>
  <c r="F26" i="1"/>
  <c r="G23" i="1"/>
  <c r="J23" i="1"/>
  <c r="H21" i="1"/>
  <c r="C12" i="1"/>
  <c r="F15" i="1" l="1"/>
  <c r="C16" i="1"/>
  <c r="D18" i="1" s="1"/>
  <c r="C11" i="1"/>
  <c r="O25" i="1" l="1"/>
  <c r="O26" i="1"/>
  <c r="O23" i="1"/>
  <c r="O24" i="1"/>
  <c r="O22" i="1"/>
  <c r="C15" i="1"/>
  <c r="O21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<sst xmlns="http://schemas.openxmlformats.org/spreadsheetml/2006/main" count="66" uniqueCount="54">
  <si>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</si>
  <si>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</si>
  <si>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</si>
  <si>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</si>
  <si>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</si>
  <si>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</si>
  <si>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</si>
  <si>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</si>
  <si>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</si>
  <si>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</si>
  <si>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</si>
  <si>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</si>
  <si>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</si>
  <si>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</si>
  <si>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</si>
  <si>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</si>
  <si>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</si>
  <si>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</si>
  <si>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</si>
  <si>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</si>
  <si>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</si>
  <si>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</si>
  <si>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</si>
  <si>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</si>
  <si>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</si>
  <si>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</si>
  <si>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</si>
  <si>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</si>
  <si>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</si>
  <si>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</si>
  <si>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</si>
  <si>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</si>
  <si>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</si>
  <si>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 xml:space="preserve">GZ Dra  / GSC 3907-1832 </t>
  </si>
  <si>
    <t>Dra_GZ.xls</t>
  </si>
  <si>
    <t>EA</t>
  </si>
  <si>
    <t>IBVS 5557 Eph.</t>
  </si>
  <si>
    <t>IBVS 5557</t>
  </si>
  <si>
    <t>Dra</t>
  </si>
  <si>
    <t>IBVS 6050</t>
  </si>
  <si>
    <t>IBVS 6114</t>
  </si>
  <si>
    <t>I</t>
  </si>
  <si>
    <t>II</t>
  </si>
  <si>
    <t>BAD?</t>
  </si>
  <si>
    <t>Add cycle</t>
  </si>
  <si>
    <t>Old Cycle</t>
  </si>
  <si>
    <t>CCD</t>
  </si>
  <si>
    <t xml:space="preserve">Mag </t>
  </si>
  <si>
    <t>Next ToM-P</t>
  </si>
  <si>
    <t>Next ToM-S</t>
  </si>
  <si>
    <t>VSX</t>
  </si>
  <si>
    <t>9.46-9.78</t>
  </si>
  <si>
    <t>Nelson Pers com</t>
  </si>
  <si>
    <t>S2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</si>
</sst>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4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0" fillId="0" borderId="0" xfId="0" applyFont="1" applyAlignme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4" fillId="0" borderId="2" xfId="0" applyFont="1" applyBorder="1" applyAlignment="1">
      <alignment horizontal="center"/>
    </xf>
    <xf numFmtId="0" fontId="16" fillId="0" borderId="7" xfId="0" applyFont="1" applyBorder="1" applyAlignment="1">
      <alignment horizontal="right" vertical="center"/>
    </xf>
    <xf numFmtId="22" fontId="16" fillId="0" borderId="7" xfId="0" applyNumberFormat="1" applyFont="1" applyBorder="1" applyAlignment="1">
      <alignment horizontal="right" vertical="center"/>
    </xf>
    <xf numFmtId="0" fontId="16" fillId="0" borderId="10" xfId="0" applyFont="1" applyBorder="1" applyAlignment="1">
      <alignment horizontal="right" vertical="center"/>
    </xf>
    <xf numFmtId="0" fontId="15" fillId="2" borderId="5" xfId="0" applyFont="1" applyFill="1" applyBorder="1" applyAlignment="1">
      <alignment horizontal="right" vertical="center"/>
    </xf>
    <xf numFmtId="0" fontId="17" fillId="0" borderId="8" xfId="0" applyFont="1" applyBorder="1" applyAlignment="1">
      <alignment horizontal="right" vertical="center"/>
    </xf>
    <xf numFmtId="0" fontId="18" fillId="0" borderId="8" xfId="0" applyFont="1" applyBorder="1" applyAlignment="1">
      <alignment horizontal="right" vertical="center"/>
    </xf>
    <xf numFmtId="0" fontId="15" fillId="2" borderId="6" xfId="0" applyFont="1" applyFill="1" applyBorder="1" applyAlignment="1">
      <alignment horizontal="center" vertical="center"/>
    </xf>
    <xf numFmtId="22" fontId="17" fillId="0" borderId="8" xfId="0" applyNumberFormat="1" applyFont="1" applyBorder="1" applyAlignment="1">
      <alignment horizontal="right" vertical="center"/>
    </xf>
    <xf numFmtId="22" fontId="17" fillId="0" borderId="9" xfId="0" applyNumberFormat="1" applyFont="1" applyBorder="1" applyAlignment="1">
      <alignment horizontal="right" vertical="center"/>
    </xf>
    <xf numFmtId="0" fontId="15" fillId="0" borderId="0" xfId="0" applyFont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GZ Dra - O-C Diagr.</a:t>
            </a:r>
          </a:p>
        </c:rich>
      </c:tx>
      <c:layout>
        <c:manualLayout>
          <c:xMode val="edge"/>
          <c:yMode val="edge"/>
          <c:x val="0.3894736842105263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5.5999999999999995E-4</c:v>
                  </c:pt>
                  <c:pt idx="3">
                    <c:v>3.4000000000000002E-4</c:v>
                  </c:pt>
                  <c:pt idx="4">
                    <c:v>4.2999999999999999E-4</c:v>
                  </c:pt>
                  <c:pt idx="5">
                    <c:v>1.3799999999999999E-3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5.5999999999999995E-4</c:v>
                  </c:pt>
                  <c:pt idx="3">
                    <c:v>3.4000000000000002E-4</c:v>
                  </c:pt>
                  <c:pt idx="4">
                    <c:v>4.2999999999999999E-4</c:v>
                  </c:pt>
                  <c:pt idx="5">
                    <c:v>1.3799999999999999E-3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3229</c:v>
                </c:pt>
                <c:pt idx="2">
                  <c:v>3235</c:v>
                </c:pt>
                <c:pt idx="3">
                  <c:v>3424.5</c:v>
                </c:pt>
                <c:pt idx="4">
                  <c:v>3551</c:v>
                </c:pt>
                <c:pt idx="5">
                  <c:v>3566.5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F15-4553-BFAC-26F6F1D3196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5.5999999999999995E-4</c:v>
                  </c:pt>
                  <c:pt idx="3">
                    <c:v>3.4000000000000002E-4</c:v>
                  </c:pt>
                  <c:pt idx="4">
                    <c:v>4.2999999999999999E-4</c:v>
                  </c:pt>
                  <c:pt idx="5">
                    <c:v>1.3799999999999999E-3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5.5999999999999995E-4</c:v>
                  </c:pt>
                  <c:pt idx="3">
                    <c:v>3.4000000000000002E-4</c:v>
                  </c:pt>
                  <c:pt idx="4">
                    <c:v>4.2999999999999999E-4</c:v>
                  </c:pt>
                  <c:pt idx="5">
                    <c:v>1.3799999999999999E-3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3229</c:v>
                </c:pt>
                <c:pt idx="2">
                  <c:v>3235</c:v>
                </c:pt>
                <c:pt idx="3">
                  <c:v>3424.5</c:v>
                </c:pt>
                <c:pt idx="4">
                  <c:v>3551</c:v>
                </c:pt>
                <c:pt idx="5">
                  <c:v>3566.5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F15-4553-BFAC-26F6F1D3196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5.5999999999999995E-4</c:v>
                  </c:pt>
                  <c:pt idx="3">
                    <c:v>3.4000000000000002E-4</c:v>
                  </c:pt>
                  <c:pt idx="4">
                    <c:v>4.2999999999999999E-4</c:v>
                  </c:pt>
                  <c:pt idx="5">
                    <c:v>1.3799999999999999E-3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5.5999999999999995E-4</c:v>
                  </c:pt>
                  <c:pt idx="3">
                    <c:v>3.4000000000000002E-4</c:v>
                  </c:pt>
                  <c:pt idx="4">
                    <c:v>4.2999999999999999E-4</c:v>
                  </c:pt>
                  <c:pt idx="5">
                    <c:v>1.3799999999999999E-3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3229</c:v>
                </c:pt>
                <c:pt idx="2">
                  <c:v>3235</c:v>
                </c:pt>
                <c:pt idx="3">
                  <c:v>3424.5</c:v>
                </c:pt>
                <c:pt idx="4">
                  <c:v>3551</c:v>
                </c:pt>
                <c:pt idx="5">
                  <c:v>3566.5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8.7050000001909211E-3</c:v>
                </c:pt>
                <c:pt idx="2">
                  <c:v>9.5250000013038516E-3</c:v>
                </c:pt>
                <c:pt idx="3">
                  <c:v>1.0612500002025627E-2</c:v>
                </c:pt>
                <c:pt idx="4">
                  <c:v>9.1450000036275014E-3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F15-4553-BFAC-26F6F1D3196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5.5999999999999995E-4</c:v>
                  </c:pt>
                  <c:pt idx="3">
                    <c:v>3.4000000000000002E-4</c:v>
                  </c:pt>
                  <c:pt idx="4">
                    <c:v>4.2999999999999999E-4</c:v>
                  </c:pt>
                  <c:pt idx="5">
                    <c:v>1.3799999999999999E-3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5.5999999999999995E-4</c:v>
                  </c:pt>
                  <c:pt idx="3">
                    <c:v>3.4000000000000002E-4</c:v>
                  </c:pt>
                  <c:pt idx="4">
                    <c:v>4.2999999999999999E-4</c:v>
                  </c:pt>
                  <c:pt idx="5">
                    <c:v>1.3799999999999999E-3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3229</c:v>
                </c:pt>
                <c:pt idx="2">
                  <c:v>3235</c:v>
                </c:pt>
                <c:pt idx="3">
                  <c:v>3424.5</c:v>
                </c:pt>
                <c:pt idx="4">
                  <c:v>3551</c:v>
                </c:pt>
                <c:pt idx="5">
                  <c:v>3566.5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F15-4553-BFAC-26F6F1D3196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5.5999999999999995E-4</c:v>
                  </c:pt>
                  <c:pt idx="3">
                    <c:v>3.4000000000000002E-4</c:v>
                  </c:pt>
                  <c:pt idx="4">
                    <c:v>4.2999999999999999E-4</c:v>
                  </c:pt>
                  <c:pt idx="5">
                    <c:v>1.3799999999999999E-3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5.5999999999999995E-4</c:v>
                  </c:pt>
                  <c:pt idx="3">
                    <c:v>3.4000000000000002E-4</c:v>
                  </c:pt>
                  <c:pt idx="4">
                    <c:v>4.2999999999999999E-4</c:v>
                  </c:pt>
                  <c:pt idx="5">
                    <c:v>1.3799999999999999E-3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3229</c:v>
                </c:pt>
                <c:pt idx="2">
                  <c:v>3235</c:v>
                </c:pt>
                <c:pt idx="3">
                  <c:v>3424.5</c:v>
                </c:pt>
                <c:pt idx="4">
                  <c:v>3551</c:v>
                </c:pt>
                <c:pt idx="5">
                  <c:v>3566.5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F15-4553-BFAC-26F6F1D3196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5.5999999999999995E-4</c:v>
                  </c:pt>
                  <c:pt idx="3">
                    <c:v>3.4000000000000002E-4</c:v>
                  </c:pt>
                  <c:pt idx="4">
                    <c:v>4.2999999999999999E-4</c:v>
                  </c:pt>
                  <c:pt idx="5">
                    <c:v>1.3799999999999999E-3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5.5999999999999995E-4</c:v>
                  </c:pt>
                  <c:pt idx="3">
                    <c:v>3.4000000000000002E-4</c:v>
                  </c:pt>
                  <c:pt idx="4">
                    <c:v>4.2999999999999999E-4</c:v>
                  </c:pt>
                  <c:pt idx="5">
                    <c:v>1.3799999999999999E-3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3229</c:v>
                </c:pt>
                <c:pt idx="2">
                  <c:v>3235</c:v>
                </c:pt>
                <c:pt idx="3">
                  <c:v>3424.5</c:v>
                </c:pt>
                <c:pt idx="4">
                  <c:v>3551</c:v>
                </c:pt>
                <c:pt idx="5">
                  <c:v>3566.5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F15-4553-BFAC-26F6F1D3196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5.5999999999999995E-4</c:v>
                  </c:pt>
                  <c:pt idx="3">
                    <c:v>3.4000000000000002E-4</c:v>
                  </c:pt>
                  <c:pt idx="4">
                    <c:v>4.2999999999999999E-4</c:v>
                  </c:pt>
                  <c:pt idx="5">
                    <c:v>1.3799999999999999E-3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5.5999999999999995E-4</c:v>
                  </c:pt>
                  <c:pt idx="3">
                    <c:v>3.4000000000000002E-4</c:v>
                  </c:pt>
                  <c:pt idx="4">
                    <c:v>4.2999999999999999E-4</c:v>
                  </c:pt>
                  <c:pt idx="5">
                    <c:v>1.3799999999999999E-3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3229</c:v>
                </c:pt>
                <c:pt idx="2">
                  <c:v>3235</c:v>
                </c:pt>
                <c:pt idx="3">
                  <c:v>3424.5</c:v>
                </c:pt>
                <c:pt idx="4">
                  <c:v>3551</c:v>
                </c:pt>
                <c:pt idx="5">
                  <c:v>3566.5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F15-4553-BFAC-26F6F1D3196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3229</c:v>
                </c:pt>
                <c:pt idx="2">
                  <c:v>3235</c:v>
                </c:pt>
                <c:pt idx="3">
                  <c:v>3424.5</c:v>
                </c:pt>
                <c:pt idx="4">
                  <c:v>3551</c:v>
                </c:pt>
                <c:pt idx="5">
                  <c:v>3566.5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3.0283595449650397E-5</c:v>
                </c:pt>
                <c:pt idx="1">
                  <c:v>9.1208531013498677E-3</c:v>
                </c:pt>
                <c:pt idx="2">
                  <c:v>9.1377448378117433E-3</c:v>
                </c:pt>
                <c:pt idx="3">
                  <c:v>9.6712421810660303E-3</c:v>
                </c:pt>
                <c:pt idx="4">
                  <c:v>1.0027376291470607E-2</c:v>
                </c:pt>
                <c:pt idx="5">
                  <c:v>1.0071013277330456E-2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F15-4553-BFAC-26F6F1D31962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3229</c:v>
                </c:pt>
                <c:pt idx="2">
                  <c:v>3235</c:v>
                </c:pt>
                <c:pt idx="3">
                  <c:v>3424.5</c:v>
                </c:pt>
                <c:pt idx="4">
                  <c:v>3551</c:v>
                </c:pt>
                <c:pt idx="5">
                  <c:v>3566.5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  <c:pt idx="5">
                  <c:v>-2.7574999985517934E-3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F15-4553-BFAC-26F6F1D31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1711272"/>
        <c:axId val="1"/>
      </c:scatterChart>
      <c:valAx>
        <c:axId val="801711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17112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398496240601504"/>
          <c:y val="0.92375366568914952"/>
          <c:w val="0.75939849624060152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523875</xdr:colOff>
      <xdr:row>19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A52959E-59E4-06DF-6916-0679EFEFF8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5" sqref="F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2.28515625" customWidth="1"/>
    <col min="6" max="6" width="16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33</v>
      </c>
      <c r="E1" s="11"/>
      <c r="F1" s="11" t="s">
        <v>34</v>
      </c>
      <c r="G1" s="9" t="s">
        <v>35</v>
      </c>
      <c r="H1" s="10" t="s">
        <v>36</v>
      </c>
      <c r="I1" s="9">
        <v>48745.843999999997</v>
      </c>
      <c r="J1" s="9">
        <v>2.253355</v>
      </c>
      <c r="K1" s="9" t="s">
        <v>37</v>
      </c>
      <c r="L1" s="9" t="s">
        <v>38</v>
      </c>
    </row>
    <row r="2" spans="1:12" ht="12.95" customHeight="1" x14ac:dyDescent="0.2">
      <c r="A2" t="s">
        <v>22</v>
      </c>
      <c r="B2" t="s">
        <v>35</v>
      </c>
      <c r="D2" s="9" t="s">
        <v>38</v>
      </c>
      <c r="E2" t="s">
        <v>34</v>
      </c>
    </row>
    <row r="3" spans="1:12" ht="12.95" customHeight="1" thickBot="1" x14ac:dyDescent="0.25"/>
    <row r="4" spans="1:12" ht="12.95" customHeight="1" thickTop="1" thickBot="1" x14ac:dyDescent="0.25">
      <c r="A4" s="26" t="s">
        <v>36</v>
      </c>
      <c r="C4" s="7">
        <v>48745.843999999997</v>
      </c>
      <c r="D4" s="8">
        <v>2.253355</v>
      </c>
    </row>
    <row r="5" spans="1:12" ht="12.95" customHeight="1" x14ac:dyDescent="0.2"/>
    <row r="6" spans="1:12" ht="12.95" customHeight="1" x14ac:dyDescent="0.2">
      <c r="A6" s="4" t="s">
        <v>0</v>
      </c>
    </row>
    <row r="7" spans="1:12" ht="12.95" customHeight="1" x14ac:dyDescent="0.2">
      <c r="A7" t="s">
        <v>1</v>
      </c>
      <c r="C7">
        <f>+C4</f>
        <v>48745.843999999997</v>
      </c>
      <c r="D7" s="39" t="s">
        <v>50</v>
      </c>
    </row>
    <row r="8" spans="1:12" ht="12.95" customHeight="1" x14ac:dyDescent="0.2">
      <c r="A8" t="s">
        <v>2</v>
      </c>
      <c r="C8">
        <f>+D4</f>
        <v>2.253355</v>
      </c>
      <c r="D8" s="39" t="s">
        <v>50</v>
      </c>
    </row>
    <row r="9" spans="1:12" ht="12.95" customHeight="1" x14ac:dyDescent="0.2">
      <c r="A9" s="10" t="s">
        <v>28</v>
      </c>
      <c r="B9" s="11"/>
      <c r="C9" s="12">
        <v>-9.5</v>
      </c>
      <c r="D9" s="11" t="s">
        <v>29</v>
      </c>
      <c r="E9" s="11"/>
    </row>
    <row r="10" spans="1:12" ht="12.95" customHeight="1" thickBot="1" x14ac:dyDescent="0.25">
      <c r="A10" s="11"/>
      <c r="B10" s="11"/>
      <c r="C10" s="3" t="s">
        <v>18</v>
      </c>
      <c r="D10" s="3" t="s">
        <v>19</v>
      </c>
      <c r="E10" s="11"/>
    </row>
    <row r="11" spans="1:12" ht="12.95" customHeight="1" x14ac:dyDescent="0.2">
      <c r="A11" s="11" t="s">
        <v>14</v>
      </c>
      <c r="B11" s="11"/>
      <c r="C11" s="21">
        <f ca="1">INTERCEPT(INDIRECT($G$11):G992,INDIRECT($F$11):F992)</f>
        <v>3.0283595449650397E-5</v>
      </c>
      <c r="D11" s="13"/>
      <c r="E11" s="11"/>
      <c r="F11" s="22" t="str">
        <f>"F"&amp;E19</f>
        <v>F21</v>
      </c>
      <c r="G11" s="23" t="str">
        <f>"G"&amp;E19</f>
        <v>G21</v>
      </c>
    </row>
    <row r="12" spans="1:12" ht="12.95" customHeight="1" x14ac:dyDescent="0.2">
      <c r="A12" s="11" t="s">
        <v>15</v>
      </c>
      <c r="B12" s="11"/>
      <c r="C12" s="21">
        <f ca="1">SLOPE(INDIRECT($G$11):G992,INDIRECT($F$11):F992)</f>
        <v>2.8152894103128574E-6</v>
      </c>
      <c r="D12" s="13"/>
      <c r="E12" s="33" t="s">
        <v>47</v>
      </c>
      <c r="F12" s="36" t="s">
        <v>51</v>
      </c>
    </row>
    <row r="13" spans="1:12" ht="12.95" customHeight="1" x14ac:dyDescent="0.2">
      <c r="A13" s="11" t="s">
        <v>17</v>
      </c>
      <c r="B13" s="11"/>
      <c r="C13" s="13" t="s">
        <v>12</v>
      </c>
      <c r="D13" s="16"/>
      <c r="E13" s="30" t="s">
        <v>44</v>
      </c>
      <c r="F13" s="35">
        <v>1</v>
      </c>
    </row>
    <row r="14" spans="1:12" ht="12.95" customHeight="1" x14ac:dyDescent="0.2">
      <c r="A14" s="11"/>
      <c r="B14" s="11"/>
      <c r="C14" s="11"/>
      <c r="D14" s="16"/>
      <c r="E14" s="30" t="s">
        <v>30</v>
      </c>
      <c r="F14" s="34">
        <f ca="1">NOW()+15018.5+$C$9/24</f>
        <v>60527.813688078699</v>
      </c>
    </row>
    <row r="15" spans="1:12" ht="12.95" customHeight="1" x14ac:dyDescent="0.2">
      <c r="A15" s="14" t="s">
        <v>16</v>
      </c>
      <c r="B15" s="11"/>
      <c r="C15" s="15">
        <f ca="1">(C7+C11)+(C8+C12)*INT(MAX(F21:F3533))</f>
        <v>56781.317999605635</v>
      </c>
      <c r="D15" s="16"/>
      <c r="E15" s="30" t="s">
        <v>45</v>
      </c>
      <c r="F15" s="34">
        <f ca="1">ROUND(2*($F$14-$C$7)/$C$8,0)/2+$F$13</f>
        <v>5229.5</v>
      </c>
    </row>
    <row r="16" spans="1:12" ht="12.95" customHeight="1" x14ac:dyDescent="0.2">
      <c r="A16" s="17" t="s">
        <v>3</v>
      </c>
      <c r="B16" s="11"/>
      <c r="C16" s="18">
        <f ca="1">+C8+C12</f>
        <v>2.2533578152894105</v>
      </c>
      <c r="D16" s="16"/>
      <c r="E16" s="30" t="s">
        <v>31</v>
      </c>
      <c r="F16" s="34">
        <f ca="1">ROUND(2*($F$14-$C$15)/$C$16,0)/2+$F$13</f>
        <v>1663.5</v>
      </c>
    </row>
    <row r="17" spans="1:22" ht="12.95" customHeight="1" thickBot="1" x14ac:dyDescent="0.25">
      <c r="A17" s="16" t="s">
        <v>27</v>
      </c>
      <c r="B17" s="11"/>
      <c r="C17" s="11">
        <f>COUNT(C21:C2191)</f>
        <v>6</v>
      </c>
      <c r="D17" s="16"/>
      <c r="E17" s="31" t="s">
        <v>48</v>
      </c>
      <c r="F17" s="37">
        <f ca="1">+$C$15+$C$16*$F$16-15018.5-$C$9/24</f>
        <v>45511.674558672908</v>
      </c>
    </row>
    <row r="18" spans="1:22" ht="12.95" customHeight="1" thickTop="1" thickBot="1" x14ac:dyDescent="0.25">
      <c r="A18" s="17" t="s">
        <v>4</v>
      </c>
      <c r="B18" s="11"/>
      <c r="C18" s="19">
        <f ca="1">+C15</f>
        <v>56781.317999605635</v>
      </c>
      <c r="D18" s="20">
        <f ca="1">+C16</f>
        <v>2.2533578152894105</v>
      </c>
      <c r="E18" s="32" t="s">
        <v>49</v>
      </c>
      <c r="F18" s="38">
        <f ca="1">+($C$15+$C$16*$F$16)-($C$16/2)-15018.5-$C$9/24</f>
        <v>45510.547879765261</v>
      </c>
    </row>
    <row r="19" spans="1:22" ht="12.95" customHeight="1" thickTop="1" x14ac:dyDescent="0.2">
      <c r="A19" s="24" t="s">
        <v>32</v>
      </c>
      <c r="E19" s="25">
        <v>21</v>
      </c>
    </row>
    <row r="20" spans="1:22" ht="12.95" customHeight="1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50</v>
      </c>
      <c r="I20" s="6" t="s">
        <v>53</v>
      </c>
      <c r="J20" s="6" t="s">
        <v>46</v>
      </c>
      <c r="K20" s="6" t="s">
        <v>23</v>
      </c>
      <c r="L20" s="6" t="s">
        <v>24</v>
      </c>
      <c r="M20" s="6" t="s">
        <v>25</v>
      </c>
      <c r="N20" s="6" t="s">
        <v>26</v>
      </c>
      <c r="O20" s="6" t="s">
        <v>21</v>
      </c>
      <c r="P20" s="5" t="s">
        <v>20</v>
      </c>
      <c r="Q20" s="3" t="s">
        <v>13</v>
      </c>
      <c r="R20" s="29" t="s">
        <v>43</v>
      </c>
    </row>
    <row r="21" spans="1:22" ht="12.95" customHeight="1" x14ac:dyDescent="0.2">
      <c r="A21" t="str">
        <f>$K$1</f>
        <v>IBVS 5557</v>
      </c>
      <c r="C21" s="9">
        <f>+$C$4</f>
        <v>48745.843999999997</v>
      </c>
      <c r="D21" s="9" t="s">
        <v>12</v>
      </c>
      <c r="E21">
        <f t="shared" ref="E21:E26" si="0">+(C21-C$7)/C$8</f>
        <v>0</v>
      </c>
      <c r="F21">
        <f t="shared" ref="F21:F26" si="1">ROUND(2*E21,0)/2</f>
        <v>0</v>
      </c>
      <c r="G21">
        <f>+C21-(C$7+F21*C$8)</f>
        <v>0</v>
      </c>
      <c r="H21">
        <f>+G21</f>
        <v>0</v>
      </c>
      <c r="O21">
        <f t="shared" ref="O21:O26" ca="1" si="2">+C$11+C$12*$F21</f>
        <v>3.0283595449650397E-5</v>
      </c>
      <c r="Q21" s="2">
        <f t="shared" ref="Q21:Q26" si="3">+C21-15018.5</f>
        <v>33727.343999999997</v>
      </c>
    </row>
    <row r="22" spans="1:22" ht="12.95" customHeight="1" x14ac:dyDescent="0.2">
      <c r="A22" s="4" t="s">
        <v>39</v>
      </c>
      <c r="C22" s="9">
        <v>56021.936000000002</v>
      </c>
      <c r="D22" s="9">
        <v>1E-3</v>
      </c>
      <c r="E22">
        <f t="shared" si="0"/>
        <v>3229.003863128537</v>
      </c>
      <c r="F22">
        <f t="shared" si="1"/>
        <v>3229</v>
      </c>
      <c r="G22">
        <f>+C22-(C$7+F22*C$8)</f>
        <v>8.7050000001909211E-3</v>
      </c>
      <c r="J22">
        <f>+G22</f>
        <v>8.7050000001909211E-3</v>
      </c>
      <c r="O22">
        <f t="shared" ca="1" si="2"/>
        <v>9.1208531013498677E-3</v>
      </c>
      <c r="Q22" s="2">
        <f t="shared" si="3"/>
        <v>41003.436000000002</v>
      </c>
      <c r="V22" s="39" t="s">
        <v>52</v>
      </c>
    </row>
    <row r="23" spans="1:22" ht="12.95" customHeight="1" x14ac:dyDescent="0.2">
      <c r="A23" s="27" t="s">
        <v>40</v>
      </c>
      <c r="B23" s="28" t="s">
        <v>41</v>
      </c>
      <c r="C23" s="27">
        <v>56035.45695</v>
      </c>
      <c r="D23" s="27">
        <v>5.5999999999999995E-4</v>
      </c>
      <c r="E23">
        <f t="shared" si="0"/>
        <v>3235.0042270303625</v>
      </c>
      <c r="F23">
        <f t="shared" si="1"/>
        <v>3235</v>
      </c>
      <c r="G23">
        <f>+C23-(C$7+F23*C$8)</f>
        <v>9.5250000013038516E-3</v>
      </c>
      <c r="J23">
        <f>+G23</f>
        <v>9.5250000013038516E-3</v>
      </c>
      <c r="O23">
        <f t="shared" ca="1" si="2"/>
        <v>9.1377448378117433E-3</v>
      </c>
      <c r="Q23" s="2">
        <f t="shared" si="3"/>
        <v>41016.95695</v>
      </c>
    </row>
    <row r="24" spans="1:22" ht="12.95" customHeight="1" x14ac:dyDescent="0.2">
      <c r="A24" s="27" t="s">
        <v>40</v>
      </c>
      <c r="B24" s="28" t="s">
        <v>42</v>
      </c>
      <c r="C24" s="27">
        <v>56462.468809999998</v>
      </c>
      <c r="D24" s="27">
        <v>3.4000000000000002E-4</v>
      </c>
      <c r="E24">
        <f t="shared" si="0"/>
        <v>3424.5047096440644</v>
      </c>
      <c r="F24">
        <f t="shared" si="1"/>
        <v>3424.5</v>
      </c>
      <c r="G24">
        <f>+C24-(C$7+F24*C$8)</f>
        <v>1.0612500002025627E-2</v>
      </c>
      <c r="J24">
        <f>+G24</f>
        <v>1.0612500002025627E-2</v>
      </c>
      <c r="O24">
        <f t="shared" ca="1" si="2"/>
        <v>9.6712421810660303E-3</v>
      </c>
      <c r="Q24" s="2">
        <f t="shared" si="3"/>
        <v>41443.968809999998</v>
      </c>
    </row>
    <row r="25" spans="1:22" ht="12.95" customHeight="1" x14ac:dyDescent="0.2">
      <c r="A25" s="27" t="s">
        <v>40</v>
      </c>
      <c r="B25" s="28" t="s">
        <v>41</v>
      </c>
      <c r="C25" s="27">
        <v>56747.516750000003</v>
      </c>
      <c r="D25" s="27">
        <v>4.2999999999999999E-4</v>
      </c>
      <c r="E25">
        <f t="shared" si="0"/>
        <v>3551.0040583929322</v>
      </c>
      <c r="F25">
        <f t="shared" si="1"/>
        <v>3551</v>
      </c>
      <c r="G25">
        <f>+C25-(C$7+F25*C$8)</f>
        <v>9.1450000036275014E-3</v>
      </c>
      <c r="J25">
        <f>+G25</f>
        <v>9.1450000036275014E-3</v>
      </c>
      <c r="O25">
        <f t="shared" ca="1" si="2"/>
        <v>1.0027376291470607E-2</v>
      </c>
      <c r="Q25" s="2">
        <f t="shared" si="3"/>
        <v>41729.016750000003</v>
      </c>
    </row>
    <row r="26" spans="1:22" ht="12.95" customHeight="1" x14ac:dyDescent="0.2">
      <c r="A26" s="27" t="s">
        <v>40</v>
      </c>
      <c r="B26" s="28" t="s">
        <v>42</v>
      </c>
      <c r="C26" s="27">
        <v>56782.431850000001</v>
      </c>
      <c r="D26" s="27">
        <v>1.3799999999999999E-3</v>
      </c>
      <c r="E26">
        <f t="shared" si="0"/>
        <v>3566.4987762691649</v>
      </c>
      <c r="F26">
        <f t="shared" si="1"/>
        <v>3566.5</v>
      </c>
      <c r="O26">
        <f t="shared" ca="1" si="2"/>
        <v>1.0071013277330456E-2</v>
      </c>
      <c r="Q26" s="2">
        <f t="shared" si="3"/>
        <v>41763.931850000001</v>
      </c>
      <c r="R26">
        <f>+C26-(C$7+F26*C$8)</f>
        <v>-2.7574999985517934E-3</v>
      </c>
    </row>
    <row r="27" spans="1:22" ht="12.95" customHeight="1" x14ac:dyDescent="0.2">
      <c r="C27" s="9"/>
      <c r="D27" s="9"/>
      <c r="Q27" s="2"/>
    </row>
    <row r="28" spans="1:22" ht="12.95" customHeight="1" x14ac:dyDescent="0.2">
      <c r="C28" s="9"/>
      <c r="D28" s="9"/>
      <c r="Q28" s="2"/>
    </row>
    <row r="29" spans="1:22" ht="12.95" customHeight="1" x14ac:dyDescent="0.2">
      <c r="C29" s="9"/>
      <c r="D29" s="9"/>
      <c r="Q29" s="2"/>
    </row>
    <row r="30" spans="1:22" ht="12.95" customHeight="1" x14ac:dyDescent="0.2">
      <c r="C30" s="9"/>
      <c r="D30" s="9"/>
      <c r="Q30" s="2"/>
    </row>
    <row r="31" spans="1:22" ht="12.95" customHeight="1" x14ac:dyDescent="0.2">
      <c r="C31" s="9"/>
      <c r="D31" s="9"/>
      <c r="Q31" s="2"/>
    </row>
    <row r="32" spans="1:22" ht="12.95" customHeight="1" x14ac:dyDescent="0.2">
      <c r="C32" s="9"/>
      <c r="D32" s="9"/>
      <c r="Q32" s="2"/>
    </row>
    <row r="33" spans="3:17" ht="12.95" customHeight="1" x14ac:dyDescent="0.2">
      <c r="C33" s="9"/>
      <c r="D33" s="9"/>
      <c r="Q33" s="2"/>
    </row>
    <row r="34" spans="3:17" ht="12.95" customHeight="1" x14ac:dyDescent="0.2">
      <c r="C34" s="9"/>
      <c r="D34" s="9"/>
    </row>
    <row r="35" spans="3:17" ht="12.95" customHeight="1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2024-08-05T07:31:42Z</dcterms:modified>
</cp:coreProperties>
</file>