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3EE7B86-EA43-425C-90D2-F0C1B0F78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F14" i="1"/>
  <c r="E35" i="1"/>
  <c r="F35" i="1" s="1"/>
  <c r="G35" i="1" s="1"/>
  <c r="K35" i="1" s="1"/>
  <c r="Q35" i="1"/>
  <c r="E29" i="1"/>
  <c r="F29" i="1" s="1"/>
  <c r="G29" i="1" s="1"/>
  <c r="K29" i="1" s="1"/>
  <c r="E31" i="1"/>
  <c r="F31" i="1" s="1"/>
  <c r="G31" i="1" s="1"/>
  <c r="K31" i="1" s="1"/>
  <c r="C9" i="1"/>
  <c r="E22" i="1"/>
  <c r="F22" i="1" s="1"/>
  <c r="G22" i="1" s="1"/>
  <c r="K22" i="1" s="1"/>
  <c r="E24" i="1"/>
  <c r="F24" i="1"/>
  <c r="G24" i="1"/>
  <c r="K24" i="1" s="1"/>
  <c r="E25" i="1"/>
  <c r="F25" i="1" s="1"/>
  <c r="G25" i="1" s="1"/>
  <c r="K25" i="1" s="1"/>
  <c r="E26" i="1"/>
  <c r="F26" i="1" s="1"/>
  <c r="G26" i="1" s="1"/>
  <c r="K26" i="1" s="1"/>
  <c r="E27" i="1"/>
  <c r="F27" i="1"/>
  <c r="G27" i="1" s="1"/>
  <c r="K27" i="1" s="1"/>
  <c r="E28" i="1"/>
  <c r="F28" i="1"/>
  <c r="G28" i="1" s="1"/>
  <c r="K28" i="1" s="1"/>
  <c r="E30" i="1"/>
  <c r="F30" i="1"/>
  <c r="G30" i="1" s="1"/>
  <c r="K30" i="1" s="1"/>
  <c r="E32" i="1"/>
  <c r="F32" i="1" s="1"/>
  <c r="G32" i="1" s="1"/>
  <c r="K32" i="1" s="1"/>
  <c r="E33" i="1"/>
  <c r="F33" i="1"/>
  <c r="G33" i="1" s="1"/>
  <c r="K33" i="1" s="1"/>
  <c r="E23" i="1"/>
  <c r="F23" i="1"/>
  <c r="D9" i="1"/>
  <c r="Q29" i="1"/>
  <c r="Q31" i="1"/>
  <c r="E34" i="1"/>
  <c r="F34" i="1" s="1"/>
  <c r="G34" i="1" s="1"/>
  <c r="K34" i="1" s="1"/>
  <c r="Q34" i="1"/>
  <c r="Q23" i="1"/>
  <c r="Q30" i="1"/>
  <c r="Q32" i="1"/>
  <c r="Q33" i="1"/>
  <c r="Q24" i="1"/>
  <c r="Q25" i="1"/>
  <c r="Q26" i="1"/>
  <c r="Q27" i="1"/>
  <c r="Q28" i="1"/>
  <c r="C17" i="1"/>
  <c r="Q22" i="1"/>
  <c r="C12" i="1"/>
  <c r="C11" i="1"/>
  <c r="O21" i="1" l="1"/>
  <c r="F15" i="1"/>
  <c r="O35" i="1"/>
  <c r="O25" i="1"/>
  <c r="O33" i="1"/>
  <c r="O31" i="1"/>
  <c r="O27" i="1"/>
  <c r="O23" i="1"/>
  <c r="O32" i="1"/>
  <c r="O28" i="1"/>
  <c r="O24" i="1"/>
  <c r="O26" i="1"/>
  <c r="O22" i="1"/>
  <c r="O30" i="1"/>
  <c r="O29" i="1"/>
  <c r="C15" i="1"/>
  <c r="O34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<sst xmlns="http://schemas.openxmlformats.org/spreadsheetml/2006/main" count="92" uniqueCount="57">
  <si>
    <t>BAD?</t>
  </si>
  <si>
    <t>PE</t>
  </si>
  <si>
    <t>CCD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</si>
  <si>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</si>
  <si>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</si>
  <si>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</si>
  <si>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</si>
  <si>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</si>
  <si>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</si>
  <si>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</si>
  <si>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</si>
  <si>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</si>
  <si>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</si>
  <si>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</si>
  <si>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</si>
  <si>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</si>
  <si>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</si>
  <si>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</si>
  <si>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</si>
  <si>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</si>
  <si>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</si>
  <si>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</si>
  <si>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</si>
  <si>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</si>
  <si>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</si>
  <si>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</si>
  <si>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</si>
  <si>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</si>
  <si>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</si>
  <si>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</si>
  <si>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</si>
  <si>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</si>
  <si>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</si>
  <si>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</si>
  <si>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</si>
  <si>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</si>
  <si>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</si>
  <si>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</si>
  <si>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HL Dra / GSC 3913-1509</t>
  </si>
  <si>
    <t>Rucinski 11</t>
  </si>
  <si>
    <t>IBVS 5958</t>
  </si>
  <si>
    <t>II</t>
  </si>
  <si>
    <t>I</t>
  </si>
  <si>
    <t>not avail.</t>
  </si>
  <si>
    <t>EB/S1</t>
  </si>
  <si>
    <t>IBVS 5898</t>
  </si>
  <si>
    <t>IBVS 5997</t>
  </si>
  <si>
    <t>IBVS 6033</t>
  </si>
  <si>
    <t>OEJV 0160</t>
  </si>
  <si>
    <t>vis</t>
  </si>
  <si>
    <t>IBVS 6209</t>
  </si>
  <si>
    <t>PE/CCD</t>
  </si>
  <si>
    <t>Next ToM-P</t>
  </si>
  <si>
    <t>Next ToM-S</t>
  </si>
  <si>
    <t>VSX</t>
  </si>
  <si>
    <t>7.35-7.66</t>
  </si>
  <si>
    <t xml:space="preserve">Mag 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</si>
</sst>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5" xfId="0" applyFont="1" applyBorder="1" applyAlignment="1">
      <alignment vertical="center"/>
    </xf>
    <xf numFmtId="0" fontId="16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3" fillId="0" borderId="8" xfId="0" applyFont="1" applyBorder="1" applyAlignment="1">
      <alignment horizontal="center"/>
    </xf>
    <xf numFmtId="0" fontId="35" fillId="0" borderId="13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6" fillId="24" borderId="11" xfId="0" applyFont="1" applyFill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7" fillId="0" borderId="14" xfId="0" applyFont="1" applyBorder="1" applyAlignment="1">
      <alignment horizontal="right" vertical="center"/>
    </xf>
    <xf numFmtId="0" fontId="6" fillId="24" borderId="12" xfId="0" applyFont="1" applyFill="1" applyBorder="1" applyAlignment="1">
      <alignment horizontal="center" vertical="center"/>
    </xf>
    <xf numFmtId="22" fontId="36" fillId="0" borderId="14" xfId="0" applyNumberFormat="1" applyFont="1" applyBorder="1" applyAlignment="1">
      <alignment horizontal="right" vertical="center"/>
    </xf>
    <xf numFmtId="22" fontId="9" fillId="0" borderId="1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/>
    <xf numFmtId="0" fontId="15" fillId="0" borderId="0" xfId="0" applyFont="1" applyBorder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HL Dra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A7-40CB-B03D-79B688BC2A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A7-40CB-B03D-79B688BC2A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A7-40CB-B03D-79B688BC2A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4.7080000003916211E-3</c:v>
                </c:pt>
                <c:pt idx="3">
                  <c:v>2.3779999974067323E-3</c:v>
                </c:pt>
                <c:pt idx="4">
                  <c:v>3.4840000080293976E-3</c:v>
                </c:pt>
                <c:pt idx="5">
                  <c:v>4.3660000010277145E-3</c:v>
                </c:pt>
                <c:pt idx="6">
                  <c:v>4.5979999995324761E-3</c:v>
                </c:pt>
                <c:pt idx="7">
                  <c:v>3.528000001097098E-3</c:v>
                </c:pt>
                <c:pt idx="8">
                  <c:v>2.1540000016102567E-3</c:v>
                </c:pt>
                <c:pt idx="9">
                  <c:v>2.5840000016614795E-3</c:v>
                </c:pt>
                <c:pt idx="10">
                  <c:v>4.5780000000377186E-3</c:v>
                </c:pt>
                <c:pt idx="11">
                  <c:v>4.9080000026151538E-3</c:v>
                </c:pt>
                <c:pt idx="12">
                  <c:v>6.3060000029508956E-3</c:v>
                </c:pt>
                <c:pt idx="13">
                  <c:v>3.1640000015613623E-3</c:v>
                </c:pt>
                <c:pt idx="14">
                  <c:v>-1.3559999933931977E-3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A7-40CB-B03D-79B688BC2A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A7-40CB-B03D-79B688BC2A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A7-40CB-B03D-79B688BC2A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A7-40CB-B03D-79B688BC2A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1.9825815222559639E-3</c:v>
                </c:pt>
                <c:pt idx="1">
                  <c:v>2.8826687455785474E-3</c:v>
                </c:pt>
                <c:pt idx="2">
                  <c:v>3.170798649928269E-3</c:v>
                </c:pt>
                <c:pt idx="3">
                  <c:v>3.3138618862536212E-3</c:v>
                </c:pt>
                <c:pt idx="4">
                  <c:v>3.3150457322575866E-3</c:v>
                </c:pt>
                <c:pt idx="5">
                  <c:v>3.3206007019685006E-3</c:v>
                </c:pt>
                <c:pt idx="6">
                  <c:v>3.3238790447487126E-3</c:v>
                </c:pt>
                <c:pt idx="7">
                  <c:v>3.3252450209071342E-3</c:v>
                </c:pt>
                <c:pt idx="8">
                  <c:v>3.3605782708716388E-3</c:v>
                </c:pt>
                <c:pt idx="9">
                  <c:v>3.3605782708716388E-3</c:v>
                </c:pt>
                <c:pt idx="10">
                  <c:v>3.3607604010260951E-3</c:v>
                </c:pt>
                <c:pt idx="11">
                  <c:v>3.3607604010260951E-3</c:v>
                </c:pt>
                <c:pt idx="12">
                  <c:v>3.3725077959885202E-3</c:v>
                </c:pt>
                <c:pt idx="13">
                  <c:v>3.4006469048520043E-3</c:v>
                </c:pt>
                <c:pt idx="14">
                  <c:v>3.7202853259226511E-3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A7-40CB-B03D-79B688BC2AC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-0.18573199999809731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A7-40CB-B03D-79B688BC2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609984"/>
        <c:axId val="1"/>
      </c:scatterChart>
      <c:valAx>
        <c:axId val="78360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609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233082706766915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HL Dra - O-C Diagr.</a:t>
            </a:r>
          </a:p>
        </c:rich>
      </c:tx>
      <c:layout>
        <c:manualLayout>
          <c:xMode val="edge"/>
          <c:yMode val="edge"/>
          <c:x val="0.3873880179391990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3994189017784567"/>
          <c:w val="0.81531651082211731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1A-4311-86E1-D51D91745B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1A-4311-86E1-D51D91745B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1A-4311-86E1-D51D91745B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4.7080000003916211E-3</c:v>
                </c:pt>
                <c:pt idx="3">
                  <c:v>2.3779999974067323E-3</c:v>
                </c:pt>
                <c:pt idx="4">
                  <c:v>3.4840000080293976E-3</c:v>
                </c:pt>
                <c:pt idx="5">
                  <c:v>4.3660000010277145E-3</c:v>
                </c:pt>
                <c:pt idx="6">
                  <c:v>4.5979999995324761E-3</c:v>
                </c:pt>
                <c:pt idx="7">
                  <c:v>3.528000001097098E-3</c:v>
                </c:pt>
                <c:pt idx="8">
                  <c:v>2.1540000016102567E-3</c:v>
                </c:pt>
                <c:pt idx="9">
                  <c:v>2.5840000016614795E-3</c:v>
                </c:pt>
                <c:pt idx="10">
                  <c:v>4.5780000000377186E-3</c:v>
                </c:pt>
                <c:pt idx="11">
                  <c:v>4.9080000026151538E-3</c:v>
                </c:pt>
                <c:pt idx="12">
                  <c:v>6.3060000029508956E-3</c:v>
                </c:pt>
                <c:pt idx="13">
                  <c:v>3.1640000015613623E-3</c:v>
                </c:pt>
                <c:pt idx="14">
                  <c:v>-1.3559999933931977E-3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1A-4311-86E1-D51D91745B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1A-4311-86E1-D51D91745B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1A-4311-86E1-D51D91745B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1A-4311-86E1-D51D91745B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1.9825815222559639E-3</c:v>
                </c:pt>
                <c:pt idx="1">
                  <c:v>2.8826687455785474E-3</c:v>
                </c:pt>
                <c:pt idx="2">
                  <c:v>3.170798649928269E-3</c:v>
                </c:pt>
                <c:pt idx="3">
                  <c:v>3.3138618862536212E-3</c:v>
                </c:pt>
                <c:pt idx="4">
                  <c:v>3.3150457322575866E-3</c:v>
                </c:pt>
                <c:pt idx="5">
                  <c:v>3.3206007019685006E-3</c:v>
                </c:pt>
                <c:pt idx="6">
                  <c:v>3.3238790447487126E-3</c:v>
                </c:pt>
                <c:pt idx="7">
                  <c:v>3.3252450209071342E-3</c:v>
                </c:pt>
                <c:pt idx="8">
                  <c:v>3.3605782708716388E-3</c:v>
                </c:pt>
                <c:pt idx="9">
                  <c:v>3.3605782708716388E-3</c:v>
                </c:pt>
                <c:pt idx="10">
                  <c:v>3.3607604010260951E-3</c:v>
                </c:pt>
                <c:pt idx="11">
                  <c:v>3.3607604010260951E-3</c:v>
                </c:pt>
                <c:pt idx="12">
                  <c:v>3.3725077959885202E-3</c:v>
                </c:pt>
                <c:pt idx="13">
                  <c:v>3.4006469048520043E-3</c:v>
                </c:pt>
                <c:pt idx="14">
                  <c:v>3.7202853259226511E-3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1A-4311-86E1-D51D91745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029192"/>
        <c:axId val="1"/>
      </c:scatterChart>
      <c:valAx>
        <c:axId val="804029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03081821979459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029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126157653716708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0BE07B4-72CD-1606-5421-777EFEC4A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257175</xdr:colOff>
      <xdr:row>0</xdr:row>
      <xdr:rowOff>0</xdr:rowOff>
    </xdr:from>
    <xdr:to>
      <xdr:col>26</xdr:col>
      <xdr:colOff>428625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6782134-BAE2-503E-5667-94D81530E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ht="12.95" customHeight="1" x14ac:dyDescent="0.2">
      <c r="A2" t="s">
        <v>26</v>
      </c>
      <c r="B2" s="27" t="s">
        <v>44</v>
      </c>
      <c r="D2" s="3"/>
    </row>
    <row r="3" spans="1:6" ht="12.95" customHeight="1" thickBot="1" x14ac:dyDescent="0.25"/>
    <row r="4" spans="1:6" ht="12.95" customHeight="1" thickTop="1" thickBot="1" x14ac:dyDescent="0.25">
      <c r="A4" s="5" t="s">
        <v>3</v>
      </c>
      <c r="C4" s="8" t="s">
        <v>43</v>
      </c>
      <c r="D4" s="9" t="s">
        <v>43</v>
      </c>
    </row>
    <row r="5" spans="1:6" ht="12.95" customHeight="1" thickTop="1" x14ac:dyDescent="0.2">
      <c r="A5" s="11" t="s">
        <v>31</v>
      </c>
      <c r="B5" s="12"/>
      <c r="C5" s="13">
        <v>-9.5</v>
      </c>
      <c r="D5" s="12" t="s">
        <v>32</v>
      </c>
    </row>
    <row r="6" spans="1:6" ht="12.95" customHeight="1" x14ac:dyDescent="0.2">
      <c r="A6" s="5" t="s">
        <v>4</v>
      </c>
    </row>
    <row r="7" spans="1:6" ht="12.95" customHeight="1" x14ac:dyDescent="0.2">
      <c r="A7" t="s">
        <v>5</v>
      </c>
      <c r="C7">
        <v>48500.188999999998</v>
      </c>
      <c r="D7" s="53" t="s">
        <v>54</v>
      </c>
    </row>
    <row r="8" spans="1:6" ht="12.95" customHeight="1" x14ac:dyDescent="0.2">
      <c r="A8" t="s">
        <v>6</v>
      </c>
      <c r="C8">
        <v>0.944276</v>
      </c>
      <c r="D8" s="53" t="s">
        <v>54</v>
      </c>
    </row>
    <row r="9" spans="1:6" ht="12.95" customHeight="1" x14ac:dyDescent="0.2">
      <c r="A9" s="25" t="s">
        <v>34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2.95" customHeight="1" thickBot="1" x14ac:dyDescent="0.25">
      <c r="A10" s="12"/>
      <c r="B10" s="12"/>
      <c r="C10" s="4" t="s">
        <v>22</v>
      </c>
      <c r="D10" s="4" t="s">
        <v>23</v>
      </c>
      <c r="E10" s="12"/>
    </row>
    <row r="11" spans="1:6" ht="12.95" customHeight="1" x14ac:dyDescent="0.2">
      <c r="A11" s="12" t="s">
        <v>18</v>
      </c>
      <c r="B11" s="12"/>
      <c r="C11" s="22">
        <f ca="1">INTERCEPT(INDIRECT($D$9):G992,INDIRECT($C$9):F992)</f>
        <v>1.9825815222559639E-3</v>
      </c>
      <c r="D11" s="3"/>
      <c r="E11" s="12"/>
    </row>
    <row r="12" spans="1:6" ht="12.95" customHeight="1" x14ac:dyDescent="0.2">
      <c r="A12" s="12" t="s">
        <v>19</v>
      </c>
      <c r="B12" s="12"/>
      <c r="C12" s="22">
        <f ca="1">SLOPE(INDIRECT($D$9):G992,INDIRECT($C$9):F992)</f>
        <v>1.8213015445620867E-7</v>
      </c>
      <c r="D12" s="3"/>
      <c r="E12" s="47" t="s">
        <v>56</v>
      </c>
      <c r="F12" s="50" t="s">
        <v>55</v>
      </c>
    </row>
    <row r="13" spans="1:6" ht="12.95" customHeight="1" x14ac:dyDescent="0.2">
      <c r="A13" s="12" t="s">
        <v>21</v>
      </c>
      <c r="B13" s="12"/>
      <c r="C13" s="3" t="s">
        <v>16</v>
      </c>
      <c r="E13" s="45" t="s">
        <v>35</v>
      </c>
      <c r="F13" s="49">
        <v>1</v>
      </c>
    </row>
    <row r="14" spans="1:6" ht="12.95" customHeight="1" x14ac:dyDescent="0.2">
      <c r="A14" s="12"/>
      <c r="B14" s="12"/>
      <c r="C14" s="12"/>
      <c r="E14" s="45" t="s">
        <v>33</v>
      </c>
      <c r="F14" s="48">
        <f ca="1">NOW()+15018.5+$C$5/24</f>
        <v>60527.820643171297</v>
      </c>
    </row>
    <row r="15" spans="1:6" ht="12.95" customHeight="1" x14ac:dyDescent="0.2">
      <c r="A15" s="14" t="s">
        <v>20</v>
      </c>
      <c r="B15" s="12"/>
      <c r="C15" s="15">
        <f ca="1">(C7+C11)+(C8+C12)*INT(MAX(F21:F3533))</f>
        <v>57509.53003628533</v>
      </c>
      <c r="E15" s="45" t="s">
        <v>36</v>
      </c>
      <c r="F15" s="48">
        <f ca="1">ROUND(2*($F$14-$C$7)/$C$8,0)/2+$F$13</f>
        <v>12738.5</v>
      </c>
    </row>
    <row r="16" spans="1:6" ht="12.95" customHeight="1" x14ac:dyDescent="0.2">
      <c r="A16" s="17" t="s">
        <v>7</v>
      </c>
      <c r="B16" s="12"/>
      <c r="C16" s="18">
        <f ca="1">+C8+C12</f>
        <v>0.94427618213015441</v>
      </c>
      <c r="E16" s="45" t="s">
        <v>37</v>
      </c>
      <c r="F16" s="48">
        <f ca="1">ROUND(2*($F$14-$C$15)/$C$16,0)/2+$F$13</f>
        <v>3197.5</v>
      </c>
    </row>
    <row r="17" spans="1:21" ht="12.95" customHeight="1" thickBot="1" x14ac:dyDescent="0.25">
      <c r="A17" s="16" t="s">
        <v>30</v>
      </c>
      <c r="B17" s="12"/>
      <c r="C17" s="12">
        <f>COUNT(C21:C2191)</f>
        <v>15</v>
      </c>
      <c r="E17" s="45" t="s">
        <v>52</v>
      </c>
      <c r="F17" s="51">
        <f ca="1">+$C$15+$C$16*$F$16-15018.5-$C$5/24</f>
        <v>45510.748961979836</v>
      </c>
    </row>
    <row r="18" spans="1:21" ht="12.95" customHeight="1" thickTop="1" thickBot="1" x14ac:dyDescent="0.25">
      <c r="A18" s="17" t="s">
        <v>8</v>
      </c>
      <c r="B18" s="12"/>
      <c r="C18" s="20">
        <f ca="1">+C15</f>
        <v>57509.53003628533</v>
      </c>
      <c r="D18" s="21">
        <f ca="1">+C16</f>
        <v>0.94427618213015441</v>
      </c>
      <c r="E18" s="46" t="s">
        <v>53</v>
      </c>
      <c r="F18" s="52">
        <f ca="1">+($C$15+$C$16*$F$16)-($C$16/2)-15018.5-$C$5/24</f>
        <v>45510.276823888773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54</v>
      </c>
      <c r="I20" s="7" t="s">
        <v>49</v>
      </c>
      <c r="J20" s="7" t="s">
        <v>1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44" t="s">
        <v>0</v>
      </c>
    </row>
    <row r="21" spans="1:21" ht="12.95" customHeight="1" x14ac:dyDescent="0.2">
      <c r="A21" s="54" t="s">
        <v>54</v>
      </c>
      <c r="C21" s="10">
        <v>48500.188999999998</v>
      </c>
      <c r="D21" s="10"/>
      <c r="E21" s="34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1.9825815222559639E-3</v>
      </c>
      <c r="Q21" s="2">
        <f>+C21-15018.5</f>
        <v>33481.688999999998</v>
      </c>
    </row>
    <row r="22" spans="1:21" ht="12.95" customHeight="1" x14ac:dyDescent="0.2">
      <c r="A22" s="55" t="s">
        <v>39</v>
      </c>
      <c r="C22" s="10">
        <v>53166.805699999997</v>
      </c>
      <c r="D22" s="10" t="s">
        <v>16</v>
      </c>
      <c r="E22">
        <f>+(C22-C$7)/C$8</f>
        <v>4942.0049858304128</v>
      </c>
      <c r="F22">
        <f>ROUND(2*E22,0)/2</f>
        <v>4942</v>
      </c>
      <c r="G22">
        <f>+C22-(C$7+F22*C$8)</f>
        <v>4.7080000003916211E-3</v>
      </c>
      <c r="K22">
        <f>+G22</f>
        <v>4.7080000003916211E-3</v>
      </c>
      <c r="O22">
        <f ca="1">+C$11+C$12*$F22</f>
        <v>2.8826687455785474E-3</v>
      </c>
      <c r="Q22" s="2">
        <f>+C22-15018.5</f>
        <v>38148.305699999997</v>
      </c>
    </row>
    <row r="23" spans="1:21" ht="12.95" customHeight="1" x14ac:dyDescent="0.2">
      <c r="A23" s="29" t="s">
        <v>45</v>
      </c>
      <c r="B23" s="30" t="s">
        <v>41</v>
      </c>
      <c r="C23" s="29">
        <v>54660.464599999999</v>
      </c>
      <c r="D23" s="29">
        <v>2.0000000000000001E-4</v>
      </c>
      <c r="E23">
        <f>+(C23-C$7)/C$8</f>
        <v>6523.8082933379656</v>
      </c>
      <c r="F23">
        <f>ROUND(2*E23,0)/2</f>
        <v>6524</v>
      </c>
      <c r="O23">
        <f ca="1">+C$11+C$12*$F23</f>
        <v>3.170798649928269E-3</v>
      </c>
      <c r="Q23" s="2">
        <f>+C23-15018.5</f>
        <v>39641.964599999999</v>
      </c>
      <c r="R23" t="s">
        <v>51</v>
      </c>
      <c r="U23" s="28">
        <v>-0.18573199999809731</v>
      </c>
    </row>
    <row r="24" spans="1:21" ht="12.95" customHeight="1" x14ac:dyDescent="0.2">
      <c r="A24" s="31" t="s">
        <v>40</v>
      </c>
      <c r="B24" s="32" t="s">
        <v>41</v>
      </c>
      <c r="C24" s="33">
        <v>55402.376799999998</v>
      </c>
      <c r="D24" s="33">
        <v>6.9999999999999999E-4</v>
      </c>
      <c r="E24">
        <f>+(C24-C$7)/C$8</f>
        <v>7309.5025183315047</v>
      </c>
      <c r="F24">
        <f>ROUND(2*E24,0)/2</f>
        <v>7309.5</v>
      </c>
      <c r="G24">
        <f>+C24-(C$7+F24*C$8)</f>
        <v>2.3779999974067323E-3</v>
      </c>
      <c r="K24">
        <f>+G24</f>
        <v>2.3779999974067323E-3</v>
      </c>
      <c r="O24">
        <f ca="1">+C$11+C$12*$F24</f>
        <v>3.3138618862536212E-3</v>
      </c>
      <c r="Q24" s="2">
        <f>+C24-15018.5</f>
        <v>40383.876799999998</v>
      </c>
      <c r="R24" t="s">
        <v>2</v>
      </c>
    </row>
    <row r="25" spans="1:21" ht="12.95" customHeight="1" x14ac:dyDescent="0.2">
      <c r="A25" s="31" t="s">
        <v>40</v>
      </c>
      <c r="B25" s="32" t="s">
        <v>42</v>
      </c>
      <c r="C25" s="33">
        <v>55408.515700000004</v>
      </c>
      <c r="D25" s="33">
        <v>2.9999999999999997E-4</v>
      </c>
      <c r="E25">
        <f>+(C25-C$7)/C$8</f>
        <v>7316.0036895992325</v>
      </c>
      <c r="F25">
        <f>ROUND(2*E25,0)/2</f>
        <v>7316</v>
      </c>
      <c r="G25">
        <f>+C25-(C$7+F25*C$8)</f>
        <v>3.4840000080293976E-3</v>
      </c>
      <c r="K25">
        <f>+G25</f>
        <v>3.4840000080293976E-3</v>
      </c>
      <c r="O25">
        <f ca="1">+C$11+C$12*$F25</f>
        <v>3.3150457322575866E-3</v>
      </c>
      <c r="Q25" s="2">
        <f>+C25-15018.5</f>
        <v>40390.015700000004</v>
      </c>
      <c r="R25" t="s">
        <v>2</v>
      </c>
    </row>
    <row r="26" spans="1:21" ht="12.95" customHeight="1" x14ac:dyDescent="0.2">
      <c r="A26" s="31" t="s">
        <v>40</v>
      </c>
      <c r="B26" s="32" t="s">
        <v>41</v>
      </c>
      <c r="C26" s="33">
        <v>55437.317000000003</v>
      </c>
      <c r="D26" s="33">
        <v>2.9999999999999997E-4</v>
      </c>
      <c r="E26">
        <f>+(C26-C$7)/C$8</f>
        <v>7346.5046236481749</v>
      </c>
      <c r="F26">
        <f>ROUND(2*E26,0)/2</f>
        <v>7346.5</v>
      </c>
      <c r="G26">
        <f>+C26-(C$7+F26*C$8)</f>
        <v>4.3660000010277145E-3</v>
      </c>
      <c r="K26">
        <f>+G26</f>
        <v>4.3660000010277145E-3</v>
      </c>
      <c r="O26">
        <f ca="1">+C$11+C$12*$F26</f>
        <v>3.3206007019685006E-3</v>
      </c>
      <c r="Q26" s="2">
        <f>+C26-15018.5</f>
        <v>40418.817000000003</v>
      </c>
      <c r="R26" t="s">
        <v>2</v>
      </c>
    </row>
    <row r="27" spans="1:21" ht="12.95" customHeight="1" x14ac:dyDescent="0.2">
      <c r="A27" s="31" t="s">
        <v>40</v>
      </c>
      <c r="B27" s="32" t="s">
        <v>41</v>
      </c>
      <c r="C27" s="33">
        <v>55454.314200000001</v>
      </c>
      <c r="D27" s="33">
        <v>5.0000000000000001E-4</v>
      </c>
      <c r="E27">
        <f>+(C27-C$7)/C$8</f>
        <v>7364.5048693390518</v>
      </c>
      <c r="F27">
        <f>ROUND(2*E27,0)/2</f>
        <v>7364.5</v>
      </c>
      <c r="G27">
        <f>+C27-(C$7+F27*C$8)</f>
        <v>4.5979999995324761E-3</v>
      </c>
      <c r="K27">
        <f>+G27</f>
        <v>4.5979999995324761E-3</v>
      </c>
      <c r="O27">
        <f ca="1">+C$11+C$12*$F27</f>
        <v>3.3238790447487126E-3</v>
      </c>
      <c r="Q27" s="2">
        <f>+C27-15018.5</f>
        <v>40435.814200000001</v>
      </c>
      <c r="R27" t="s">
        <v>2</v>
      </c>
    </row>
    <row r="28" spans="1:21" ht="12.95" customHeight="1" x14ac:dyDescent="0.2">
      <c r="A28" s="31" t="s">
        <v>40</v>
      </c>
      <c r="B28" s="32" t="s">
        <v>42</v>
      </c>
      <c r="C28" s="33">
        <v>55461.395199999999</v>
      </c>
      <c r="D28" s="33">
        <v>2.9999999999999997E-4</v>
      </c>
      <c r="E28">
        <f>+(C28-C$7)/C$8</f>
        <v>7372.0037361957739</v>
      </c>
      <c r="F28">
        <f>ROUND(2*E28,0)/2</f>
        <v>7372</v>
      </c>
      <c r="G28">
        <f>+C28-(C$7+F28*C$8)</f>
        <v>3.528000001097098E-3</v>
      </c>
      <c r="K28">
        <f>+G28</f>
        <v>3.528000001097098E-3</v>
      </c>
      <c r="O28">
        <f ca="1">+C$11+C$12*$F28</f>
        <v>3.3252450209071342E-3</v>
      </c>
      <c r="Q28" s="2">
        <f>+C28-15018.5</f>
        <v>40442.895199999999</v>
      </c>
      <c r="R28" t="s">
        <v>2</v>
      </c>
    </row>
    <row r="29" spans="1:21" ht="12.95" customHeight="1" x14ac:dyDescent="0.2">
      <c r="A29" s="38" t="s">
        <v>48</v>
      </c>
      <c r="B29" s="39" t="s">
        <v>42</v>
      </c>
      <c r="C29" s="40">
        <v>55644.58337</v>
      </c>
      <c r="D29" s="40">
        <v>2.0000000000000001E-4</v>
      </c>
      <c r="E29" s="34">
        <f>+(C29-C$7)/C$8</f>
        <v>7566.0022811127274</v>
      </c>
      <c r="F29">
        <f>ROUND(2*E29,0)/2</f>
        <v>7566</v>
      </c>
      <c r="G29">
        <f>+C29-(C$7+F29*C$8)</f>
        <v>2.1540000016102567E-3</v>
      </c>
      <c r="K29">
        <f>+G29</f>
        <v>2.1540000016102567E-3</v>
      </c>
      <c r="O29">
        <f ca="1">+C$11+C$12*$F29</f>
        <v>3.3605782708716388E-3</v>
      </c>
      <c r="Q29" s="2">
        <f>+C29-15018.5</f>
        <v>40626.08337</v>
      </c>
      <c r="R29" t="s">
        <v>2</v>
      </c>
    </row>
    <row r="30" spans="1:21" ht="12.95" customHeight="1" x14ac:dyDescent="0.2">
      <c r="A30" s="29" t="s">
        <v>46</v>
      </c>
      <c r="B30" s="30" t="s">
        <v>42</v>
      </c>
      <c r="C30" s="29">
        <v>55644.5838</v>
      </c>
      <c r="D30" s="29">
        <v>1.9E-3</v>
      </c>
      <c r="E30" s="34">
        <f>+(C30-C$7)/C$8</f>
        <v>7566.0027364880625</v>
      </c>
      <c r="F30">
        <f>ROUND(2*E30,0)/2</f>
        <v>7566</v>
      </c>
      <c r="G30">
        <f>+C30-(C$7+F30*C$8)</f>
        <v>2.5840000016614795E-3</v>
      </c>
      <c r="K30">
        <f>+G30</f>
        <v>2.5840000016614795E-3</v>
      </c>
      <c r="O30">
        <f ca="1">+C$11+C$12*$F30</f>
        <v>3.3605782708716388E-3</v>
      </c>
      <c r="Q30" s="2">
        <f>+C30-15018.5</f>
        <v>40626.0838</v>
      </c>
      <c r="R30" t="s">
        <v>2</v>
      </c>
    </row>
    <row r="31" spans="1:21" ht="12.95" customHeight="1" x14ac:dyDescent="0.2">
      <c r="A31" s="38" t="s">
        <v>48</v>
      </c>
      <c r="B31" s="39" t="s">
        <v>42</v>
      </c>
      <c r="C31" s="40">
        <v>55645.530070000001</v>
      </c>
      <c r="D31" s="40">
        <v>4.0000000000000002E-4</v>
      </c>
      <c r="E31" s="34">
        <f>+(C31-C$7)/C$8</f>
        <v>7567.0048481588037</v>
      </c>
      <c r="F31">
        <f>ROUND(2*E31,0)/2</f>
        <v>7567</v>
      </c>
      <c r="G31">
        <f>+C31-(C$7+F31*C$8)</f>
        <v>4.5780000000377186E-3</v>
      </c>
      <c r="K31">
        <f>+G31</f>
        <v>4.5780000000377186E-3</v>
      </c>
      <c r="O31">
        <f ca="1">+C$11+C$12*$F31</f>
        <v>3.3607604010260951E-3</v>
      </c>
      <c r="Q31" s="2">
        <f>+C31-15018.5</f>
        <v>40627.030070000001</v>
      </c>
      <c r="R31" t="s">
        <v>2</v>
      </c>
    </row>
    <row r="32" spans="1:21" ht="12.95" customHeight="1" x14ac:dyDescent="0.2">
      <c r="A32" s="29" t="s">
        <v>46</v>
      </c>
      <c r="B32" s="30" t="s">
        <v>42</v>
      </c>
      <c r="C32" s="29">
        <v>55645.530400000003</v>
      </c>
      <c r="D32" s="29">
        <v>2.5999999999999999E-3</v>
      </c>
      <c r="E32" s="34">
        <f>+(C32-C$7)/C$8</f>
        <v>7567.0051976329005</v>
      </c>
      <c r="F32">
        <f>ROUND(2*E32,0)/2</f>
        <v>7567</v>
      </c>
      <c r="G32">
        <f>+C32-(C$7+F32*C$8)</f>
        <v>4.9080000026151538E-3</v>
      </c>
      <c r="K32">
        <f>+G32</f>
        <v>4.9080000026151538E-3</v>
      </c>
      <c r="O32">
        <f ca="1">+C$11+C$12*$F32</f>
        <v>3.3607604010260951E-3</v>
      </c>
      <c r="Q32" s="2">
        <f>+C32-15018.5</f>
        <v>40627.030400000003</v>
      </c>
      <c r="R32" t="s">
        <v>2</v>
      </c>
    </row>
    <row r="33" spans="1:18" ht="12.95" customHeight="1" x14ac:dyDescent="0.2">
      <c r="A33" s="29" t="s">
        <v>46</v>
      </c>
      <c r="B33" s="30" t="s">
        <v>41</v>
      </c>
      <c r="C33" s="29">
        <v>55706.437599999997</v>
      </c>
      <c r="D33" s="29">
        <v>6.4000000000000003E-3</v>
      </c>
      <c r="E33" s="34">
        <f>+(C33-C$7)/C$8</f>
        <v>7631.5066781322403</v>
      </c>
      <c r="F33">
        <f>ROUND(2*E33,0)/2</f>
        <v>7631.5</v>
      </c>
      <c r="G33">
        <f>+C33-(C$7+F33*C$8)</f>
        <v>6.3060000029508956E-3</v>
      </c>
      <c r="K33">
        <f>+G33</f>
        <v>6.3060000029508956E-3</v>
      </c>
      <c r="O33">
        <f ca="1">+C$11+C$12*$F33</f>
        <v>3.3725077959885202E-3</v>
      </c>
      <c r="Q33" s="2">
        <f>+C33-15018.5</f>
        <v>40687.937599999997</v>
      </c>
      <c r="R33" t="s">
        <v>2</v>
      </c>
    </row>
    <row r="34" spans="1:18" x14ac:dyDescent="0.2">
      <c r="A34" s="35" t="s">
        <v>47</v>
      </c>
      <c r="B34" s="36" t="s">
        <v>42</v>
      </c>
      <c r="C34" s="37">
        <v>55852.325100000002</v>
      </c>
      <c r="D34" s="37">
        <v>4.0000000000000002E-4</v>
      </c>
      <c r="E34" s="34">
        <f>+(C34-C$7)/C$8</f>
        <v>7786.0033507152602</v>
      </c>
      <c r="F34">
        <f>ROUND(2*E34,0)/2</f>
        <v>7786</v>
      </c>
      <c r="G34">
        <f>+C34-(C$7+F34*C$8)</f>
        <v>3.1640000015613623E-3</v>
      </c>
      <c r="K34">
        <f>+G34</f>
        <v>3.1640000015613623E-3</v>
      </c>
      <c r="O34">
        <f ca="1">+C$11+C$12*$F34</f>
        <v>3.4006469048520043E-3</v>
      </c>
      <c r="Q34" s="2">
        <f>+C34-15018.5</f>
        <v>40833.825100000002</v>
      </c>
      <c r="R34" t="s">
        <v>2</v>
      </c>
    </row>
    <row r="35" spans="1:18" x14ac:dyDescent="0.2">
      <c r="A35" s="41" t="s">
        <v>50</v>
      </c>
      <c r="B35" s="42" t="s">
        <v>42</v>
      </c>
      <c r="C35" s="43">
        <v>57509.524960000002</v>
      </c>
      <c r="D35" s="43">
        <v>1.2999999999999999E-4</v>
      </c>
      <c r="E35" s="34">
        <f>+(C35-C$7)/C$8</f>
        <v>9540.9985639791794</v>
      </c>
      <c r="F35">
        <f>ROUND(2*E35,0)/2</f>
        <v>9541</v>
      </c>
      <c r="G35">
        <f>+C35-(C$7+F35*C$8)</f>
        <v>-1.3559999933931977E-3</v>
      </c>
      <c r="K35">
        <f>+G35</f>
        <v>-1.3559999933931977E-3</v>
      </c>
      <c r="O35">
        <f ca="1">+C$11+C$12*$F35</f>
        <v>3.7202853259226511E-3</v>
      </c>
      <c r="Q35" s="2">
        <f>+C35-15018.5</f>
        <v>42491.024960000002</v>
      </c>
      <c r="R35" t="s">
        <v>2</v>
      </c>
    </row>
    <row r="36" spans="1:18" x14ac:dyDescent="0.2">
      <c r="C36" s="10"/>
      <c r="D36" s="10"/>
    </row>
    <row r="37" spans="1:18" x14ac:dyDescent="0.2">
      <c r="C37" s="10"/>
      <c r="D37" s="10"/>
    </row>
    <row r="38" spans="1:18" x14ac:dyDescent="0.2">
      <c r="C38" s="10"/>
      <c r="D38" s="10"/>
    </row>
    <row r="39" spans="1:18" x14ac:dyDescent="0.2">
      <c r="C39" s="10"/>
      <c r="D39" s="10"/>
    </row>
    <row r="40" spans="1:18" x14ac:dyDescent="0.2">
      <c r="C40" s="10"/>
      <c r="D40" s="10"/>
    </row>
    <row r="41" spans="1:18" x14ac:dyDescent="0.2">
      <c r="C41" s="10"/>
      <c r="D41" s="10"/>
    </row>
    <row r="42" spans="1:18" x14ac:dyDescent="0.2">
      <c r="C42" s="10"/>
      <c r="D42" s="10"/>
    </row>
    <row r="43" spans="1:18" x14ac:dyDescent="0.2">
      <c r="C43" s="10"/>
      <c r="D43" s="10"/>
    </row>
    <row r="44" spans="1:18" x14ac:dyDescent="0.2">
      <c r="C44" s="10"/>
      <c r="D44" s="10"/>
    </row>
    <row r="45" spans="1:18" x14ac:dyDescent="0.2">
      <c r="C45" s="10"/>
      <c r="D45" s="10"/>
    </row>
    <row r="46" spans="1:18" x14ac:dyDescent="0.2">
      <c r="C46" s="10"/>
      <c r="D46" s="10"/>
    </row>
    <row r="47" spans="1:18" x14ac:dyDescent="0.2">
      <c r="C47" s="10"/>
      <c r="D47" s="10"/>
    </row>
    <row r="48" spans="1:18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AA40">
    <sortCondition ref="C21:C40"/>
  </sortState>
  <phoneticPr fontId="8" type="noConversion"/>
  <hyperlinks>
    <hyperlink ref="H66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2024-08-05T07:41:43Z</dcterms:modified>
</cp:coreProperties>
</file>