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0724F0A-BD55-4505-9FB0-A3096A042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4" i="1" l="1"/>
  <c r="F24" i="1" s="1"/>
  <c r="G24" i="1" s="1"/>
  <c r="K24" i="1" s="1"/>
  <c r="Q29" i="1"/>
  <c r="C9" i="1"/>
  <c r="D9" i="1"/>
  <c r="Q28" i="1"/>
  <c r="Q24" i="1"/>
  <c r="Q25" i="1"/>
  <c r="Q26" i="1"/>
  <c r="Q27" i="1"/>
  <c r="E22" i="1"/>
  <c r="F22" i="1"/>
  <c r="G22" i="1" s="1"/>
  <c r="K22" i="1" s="1"/>
  <c r="Q22" i="1"/>
  <c r="Q23" i="1"/>
  <c r="Q21" i="1"/>
  <c r="C17" i="1"/>
  <c r="E26" i="1"/>
  <c r="F26" i="1"/>
  <c r="G26" i="1" s="1"/>
  <c r="K26" i="1" s="1"/>
  <c r="E21" i="1"/>
  <c r="F21" i="1" s="1"/>
  <c r="G21" i="1" s="1"/>
  <c r="K21" i="1" s="1"/>
  <c r="E23" i="1"/>
  <c r="F23" i="1" s="1"/>
  <c r="G23" i="1" s="1"/>
  <c r="K23" i="1" s="1"/>
  <c r="E28" i="1"/>
  <c r="F28" i="1" s="1"/>
  <c r="G28" i="1" s="1"/>
  <c r="K28" i="1" s="1"/>
  <c r="E25" i="1"/>
  <c r="F25" i="1" s="1"/>
  <c r="G25" i="1" s="1"/>
  <c r="K25" i="1" s="1"/>
  <c r="E27" i="1"/>
  <c r="F27" i="1" s="1"/>
  <c r="G27" i="1" s="1"/>
  <c r="K27" i="1" s="1"/>
  <c r="E29" i="1"/>
  <c r="F29" i="1" s="1"/>
  <c r="G29" i="1" s="1"/>
  <c r="K29" i="1" s="1"/>
  <c r="C12" i="1"/>
  <c r="C11" i="1"/>
  <c r="C16" i="1" l="1"/>
  <c r="D18" i="1" s="1"/>
  <c r="O21" i="1"/>
  <c r="C15" i="1"/>
  <c r="O27" i="1"/>
  <c r="O26" i="1"/>
  <c r="O29" i="1"/>
  <c r="O28" i="1"/>
  <c r="O22" i="1"/>
  <c r="O25" i="1"/>
  <c r="O23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<sst xmlns="http://schemas.openxmlformats.org/spreadsheetml/2006/main" count="67" uniqueCount="53">
  <si>
    <t>PE</t>
  </si>
  <si>
    <t>IBVS 6196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</si>
  <si>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</si>
  <si>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</si>
  <si>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</si>
  <si>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</si>
  <si>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</si>
  <si>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</si>
  <si>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</si>
  <si>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</si>
  <si>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</si>
  <si>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</si>
  <si>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</si>
  <si>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</si>
  <si>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</si>
  <si>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</si>
  <si>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</si>
  <si>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</si>
  <si>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</si>
  <si>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</si>
  <si>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</si>
  <si>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</si>
  <si>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</si>
  <si>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</si>
  <si>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</si>
  <si>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</si>
  <si>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</si>
  <si>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</si>
  <si>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</si>
  <si>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</si>
  <si>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</si>
  <si>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</si>
  <si>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</si>
  <si>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</si>
  <si>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</si>
  <si>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</si>
  <si>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</si>
  <si>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</si>
  <si>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</si>
  <si>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KZ Dra / GSC 4446-1025               </t>
  </si>
  <si>
    <t xml:space="preserve">EA        </t>
  </si>
  <si>
    <t>IBVS 5583</t>
  </si>
  <si>
    <t>OEJV 0074</t>
  </si>
  <si>
    <t>CCD+I</t>
  </si>
  <si>
    <t>IBVS 6070</t>
  </si>
  <si>
    <t>Add cycle</t>
  </si>
  <si>
    <t>Old Cycle</t>
  </si>
  <si>
    <t>vis</t>
  </si>
  <si>
    <t xml:space="preserve">Mag </t>
  </si>
  <si>
    <t>Next ToM-P</t>
  </si>
  <si>
    <t>Next ToM-S</t>
  </si>
  <si>
    <t>11.20-12.40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</si>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</sst>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top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5" fillId="0" borderId="13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6" fillId="24" borderId="11" xfId="0" applyFont="1" applyFill="1" applyBorder="1" applyAlignment="1">
      <alignment horizontal="right" vertical="center"/>
    </xf>
    <xf numFmtId="0" fontId="6" fillId="24" borderId="12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right" vertical="center"/>
    </xf>
    <xf numFmtId="22" fontId="36" fillId="0" borderId="14" xfId="0" applyNumberFormat="1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0" fontId="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KZ Dra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C-4705-8528-AD1193186F9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C-4705-8528-AD1193186F9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C-4705-8528-AD1193186F9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0">
                  <c:v>-7.7999997301958501E-5</c:v>
                </c:pt>
                <c:pt idx="1">
                  <c:v>-4.9999995098914951E-5</c:v>
                </c:pt>
                <c:pt idx="2">
                  <c:v>5.0000002374872565E-5</c:v>
                </c:pt>
                <c:pt idx="3">
                  <c:v>-5.2139999970677309E-3</c:v>
                </c:pt>
                <c:pt idx="4">
                  <c:v>-6.4300000012735836E-3</c:v>
                </c:pt>
                <c:pt idx="5">
                  <c:v>-5.7300000044051558E-3</c:v>
                </c:pt>
                <c:pt idx="6">
                  <c:v>-5.7300000044051558E-3</c:v>
                </c:pt>
                <c:pt idx="7">
                  <c:v>-2.5117999997746665E-2</c:v>
                </c:pt>
                <c:pt idx="8">
                  <c:v>-4.2025999995530583E-2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C-4705-8528-AD1193186F9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C-4705-8528-AD1193186F9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C-4705-8528-AD1193186F9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2.8E-3</c:v>
                  </c:pt>
                  <c:pt idx="2">
                    <c:v>2.7000000000000001E-3</c:v>
                  </c:pt>
                  <c:pt idx="3">
                    <c:v>0</c:v>
                  </c:pt>
                  <c:pt idx="4">
                    <c:v>2.2000000000000001E-3</c:v>
                  </c:pt>
                  <c:pt idx="5">
                    <c:v>2.3E-3</c:v>
                  </c:pt>
                  <c:pt idx="6">
                    <c:v>2.2000000000000001E-3</c:v>
                  </c:pt>
                  <c:pt idx="7">
                    <c:v>2.0000000000000001E-4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C-4705-8528-AD1193186F9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</c:v>
                </c:pt>
                <c:pt idx="1">
                  <c:v>0</c:v>
                </c:pt>
                <c:pt idx="2">
                  <c:v>0</c:v>
                </c:pt>
                <c:pt idx="3">
                  <c:v>192</c:v>
                </c:pt>
                <c:pt idx="4">
                  <c:v>355</c:v>
                </c:pt>
                <c:pt idx="5">
                  <c:v>355</c:v>
                </c:pt>
                <c:pt idx="6">
                  <c:v>355</c:v>
                </c:pt>
                <c:pt idx="7">
                  <c:v>1484</c:v>
                </c:pt>
                <c:pt idx="8">
                  <c:v>1963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2.8756611363746527E-3</c:v>
                </c:pt>
                <c:pt idx="1">
                  <c:v>-2.4672187181461712E-4</c:v>
                </c:pt>
                <c:pt idx="2">
                  <c:v>-2.4672187181461712E-4</c:v>
                </c:pt>
                <c:pt idx="3">
                  <c:v>-3.9703090617049267E-3</c:v>
                </c:pt>
                <c:pt idx="4">
                  <c:v>-7.1314794364555545E-3</c:v>
                </c:pt>
                <c:pt idx="5">
                  <c:v>-7.1314794364555545E-3</c:v>
                </c:pt>
                <c:pt idx="6">
                  <c:v>-7.1314794364555545E-3</c:v>
                </c:pt>
                <c:pt idx="7">
                  <c:v>-2.9026947860341802E-2</c:v>
                </c:pt>
                <c:pt idx="8">
                  <c:v>-3.8316522151786901E-2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C-4705-8528-AD1193186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503136"/>
        <c:axId val="1"/>
      </c:scatterChart>
      <c:valAx>
        <c:axId val="644503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503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09AEB5-8BCB-7669-EA71-468441DE0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:F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39</v>
      </c>
      <c r="F1" s="3">
        <v>52501.8344</v>
      </c>
      <c r="G1" s="3">
        <v>2.2338399999999998</v>
      </c>
      <c r="H1" s="3" t="s">
        <v>40</v>
      </c>
    </row>
    <row r="2" spans="1:8" ht="12.95" customHeight="1" x14ac:dyDescent="0.2">
      <c r="A2" t="s">
        <v>26</v>
      </c>
      <c r="B2" t="s">
        <v>40</v>
      </c>
      <c r="C2" s="3"/>
      <c r="D2" s="3"/>
    </row>
    <row r="3" spans="1:8" ht="12.95" customHeight="1" thickBot="1" x14ac:dyDescent="0.25"/>
    <row r="4" spans="1:8" ht="12.95" customHeight="1" thickTop="1" thickBot="1" x14ac:dyDescent="0.25">
      <c r="A4" s="5" t="s">
        <v>38</v>
      </c>
      <c r="C4" s="8">
        <v>52501.8344</v>
      </c>
      <c r="D4" s="9">
        <v>2.2338399999999998</v>
      </c>
    </row>
    <row r="5" spans="1:8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8" ht="12.95" customHeight="1" x14ac:dyDescent="0.2">
      <c r="A6" s="5" t="s">
        <v>4</v>
      </c>
    </row>
    <row r="7" spans="1:8" ht="12.95" customHeight="1" x14ac:dyDescent="0.2">
      <c r="A7" t="s">
        <v>5</v>
      </c>
      <c r="C7" s="47">
        <v>52861.484649999999</v>
      </c>
      <c r="D7" s="47" t="s">
        <v>52</v>
      </c>
    </row>
    <row r="8" spans="1:8" ht="12.95" customHeight="1" x14ac:dyDescent="0.2">
      <c r="A8" t="s">
        <v>6</v>
      </c>
      <c r="C8" s="47">
        <v>2.2338520000000002</v>
      </c>
      <c r="D8" s="47" t="s">
        <v>52</v>
      </c>
    </row>
    <row r="9" spans="1:8" ht="12.95" customHeight="1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8" ht="12.95" customHeight="1" thickBot="1" x14ac:dyDescent="0.25">
      <c r="A10" s="12"/>
      <c r="B10" s="12"/>
      <c r="C10" s="4" t="s">
        <v>22</v>
      </c>
      <c r="D10" s="4" t="s">
        <v>23</v>
      </c>
      <c r="E10" s="12"/>
    </row>
    <row r="11" spans="1:8" ht="12.95" customHeight="1" x14ac:dyDescent="0.2">
      <c r="A11" s="12" t="s">
        <v>18</v>
      </c>
      <c r="B11" s="12"/>
      <c r="C11" s="22">
        <f ca="1">INTERCEPT(INDIRECT($D$9):G975,INDIRECT($C$9):F975)</f>
        <v>-2.4672187181461712E-4</v>
      </c>
      <c r="D11" s="3"/>
      <c r="E11" s="12"/>
    </row>
    <row r="12" spans="1:8" ht="12.95" customHeight="1" x14ac:dyDescent="0.2">
      <c r="A12" s="12" t="s">
        <v>19</v>
      </c>
      <c r="B12" s="12"/>
      <c r="C12" s="22">
        <f ca="1">SLOPE(INDIRECT($D$9):G975,INDIRECT($C$9):F975)</f>
        <v>-1.9393683280678696E-5</v>
      </c>
      <c r="D12" s="3"/>
      <c r="E12" s="41" t="s">
        <v>48</v>
      </c>
      <c r="F12" s="42" t="s">
        <v>51</v>
      </c>
    </row>
    <row r="13" spans="1:8" ht="12.95" customHeight="1" x14ac:dyDescent="0.2">
      <c r="A13" s="12" t="s">
        <v>21</v>
      </c>
      <c r="B13" s="12"/>
      <c r="C13" s="3" t="s">
        <v>16</v>
      </c>
      <c r="E13" s="39" t="s">
        <v>45</v>
      </c>
      <c r="F13" s="46">
        <v>1</v>
      </c>
    </row>
    <row r="14" spans="1:8" ht="12.95" customHeight="1" x14ac:dyDescent="0.2">
      <c r="A14" s="12"/>
      <c r="B14" s="12"/>
      <c r="C14" s="12"/>
      <c r="E14" s="39" t="s">
        <v>33</v>
      </c>
      <c r="F14" s="43">
        <f ca="1">NOW()+15018.5+$C$5/24</f>
        <v>60532.710157870366</v>
      </c>
    </row>
    <row r="15" spans="1:8" ht="12.95" customHeight="1" x14ac:dyDescent="0.2">
      <c r="A15" s="14" t="s">
        <v>20</v>
      </c>
      <c r="B15" s="12"/>
      <c r="C15" s="15">
        <f ca="1">(C7+C11)+(C8+C12)*INT(MAX(F21:F3516))</f>
        <v>57246.497809477849</v>
      </c>
      <c r="E15" s="39" t="s">
        <v>46</v>
      </c>
      <c r="F15" s="43">
        <f ca="1">ROUND(2*($F$14-$C$7)/$C$8,0)/2+$F$13</f>
        <v>3435</v>
      </c>
    </row>
    <row r="16" spans="1:8" ht="12.95" customHeight="1" x14ac:dyDescent="0.2">
      <c r="A16" s="17" t="s">
        <v>7</v>
      </c>
      <c r="B16" s="12"/>
      <c r="C16" s="18">
        <f ca="1">+C8+C12</f>
        <v>2.2338326063167195</v>
      </c>
      <c r="E16" s="39" t="s">
        <v>34</v>
      </c>
      <c r="F16" s="43">
        <f ca="1">ROUND(2*($F$14-$C$15)/$C$16,0)/2+$F$13</f>
        <v>1472</v>
      </c>
    </row>
    <row r="17" spans="1:17" ht="12.95" customHeight="1" thickBot="1" x14ac:dyDescent="0.25">
      <c r="A17" s="16" t="s">
        <v>30</v>
      </c>
      <c r="B17" s="12"/>
      <c r="C17" s="12">
        <f>COUNT(C21:C2174)</f>
        <v>9</v>
      </c>
      <c r="E17" s="39" t="s">
        <v>49</v>
      </c>
      <c r="F17" s="44">
        <f ca="1">+$C$15+$C$16*$F$16-15018.5-$C$5/24</f>
        <v>45516.595239309398</v>
      </c>
    </row>
    <row r="18" spans="1:17" ht="12.95" customHeight="1" thickTop="1" thickBot="1" x14ac:dyDescent="0.25">
      <c r="A18" s="17" t="s">
        <v>8</v>
      </c>
      <c r="B18" s="12"/>
      <c r="C18" s="20">
        <f ca="1">+C15</f>
        <v>57246.497809477849</v>
      </c>
      <c r="D18" s="21">
        <f ca="1">+C16</f>
        <v>2.2338326063167195</v>
      </c>
      <c r="E18" s="40" t="s">
        <v>50</v>
      </c>
      <c r="F18" s="45">
        <f ca="1">+($C$15+$C$16*$F$16)-($C$16/2)-15018.5-$C$5/24</f>
        <v>45515.478323006238</v>
      </c>
    </row>
    <row r="19" spans="1:17" ht="12.95" customHeight="1" thickTop="1" x14ac:dyDescent="0.2">
      <c r="E19" s="16"/>
      <c r="F19" s="19"/>
    </row>
    <row r="20" spans="1:17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3</v>
      </c>
      <c r="I20" s="7" t="s">
        <v>47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</row>
    <row r="21" spans="1:17" ht="12.95" customHeight="1" x14ac:dyDescent="0.2">
      <c r="A21" s="29" t="s">
        <v>37</v>
      </c>
      <c r="B21" s="28" t="s">
        <v>36</v>
      </c>
      <c r="C21" s="29">
        <v>52501.8344</v>
      </c>
      <c r="D21" s="27"/>
      <c r="E21">
        <f t="shared" ref="E21:E29" si="0">+(C21-C$7)/C$8</f>
        <v>-161.00003491726343</v>
      </c>
      <c r="F21">
        <f t="shared" ref="F21:F29" si="1">ROUND(2*E21,0)/2</f>
        <v>-161</v>
      </c>
      <c r="G21">
        <f t="shared" ref="G21:G29" si="2">+C21-(C$7+F21*C$8)</f>
        <v>-7.7999997301958501E-5</v>
      </c>
      <c r="K21">
        <f t="shared" ref="K21:K29" si="3">+G21</f>
        <v>-7.7999997301958501E-5</v>
      </c>
      <c r="O21">
        <f t="shared" ref="O21:O29" ca="1" si="4">+C$11+C$12*$F21</f>
        <v>2.8756611363746527E-3</v>
      </c>
      <c r="Q21" s="2">
        <f t="shared" ref="Q21:Q29" si="5">+C21-15018.5</f>
        <v>37483.3344</v>
      </c>
    </row>
    <row r="22" spans="1:17" ht="12.95" customHeight="1" x14ac:dyDescent="0.2">
      <c r="A22" s="30" t="s">
        <v>41</v>
      </c>
      <c r="B22" s="31" t="s">
        <v>36</v>
      </c>
      <c r="C22" s="30">
        <v>52861.484600000003</v>
      </c>
      <c r="D22" s="30">
        <v>2.8E-3</v>
      </c>
      <c r="E22">
        <f t="shared" si="0"/>
        <v>-2.2382859338449883E-5</v>
      </c>
      <c r="F22">
        <f t="shared" si="1"/>
        <v>0</v>
      </c>
      <c r="G22">
        <f t="shared" si="2"/>
        <v>-4.9999995098914951E-5</v>
      </c>
      <c r="K22">
        <f t="shared" si="3"/>
        <v>-4.9999995098914951E-5</v>
      </c>
      <c r="O22">
        <f t="shared" ca="1" si="4"/>
        <v>-2.4672187181461712E-4</v>
      </c>
      <c r="Q22" s="2">
        <f t="shared" si="5"/>
        <v>37842.984600000003</v>
      </c>
    </row>
    <row r="23" spans="1:17" ht="12.95" customHeight="1" x14ac:dyDescent="0.2">
      <c r="A23" s="30" t="s">
        <v>41</v>
      </c>
      <c r="B23" s="31" t="s">
        <v>36</v>
      </c>
      <c r="C23" s="30">
        <v>52861.484700000001</v>
      </c>
      <c r="D23" s="30">
        <v>2.7000000000000001E-3</v>
      </c>
      <c r="E23">
        <f t="shared" si="0"/>
        <v>2.238286259558492E-5</v>
      </c>
      <c r="F23">
        <f t="shared" si="1"/>
        <v>0</v>
      </c>
      <c r="G23">
        <f t="shared" si="2"/>
        <v>5.0000002374872565E-5</v>
      </c>
      <c r="K23">
        <f t="shared" si="3"/>
        <v>5.0000002374872565E-5</v>
      </c>
      <c r="O23">
        <f t="shared" ca="1" si="4"/>
        <v>-2.4672187181461712E-4</v>
      </c>
      <c r="Q23" s="2">
        <f t="shared" si="5"/>
        <v>37842.984700000001</v>
      </c>
    </row>
    <row r="24" spans="1:17" ht="12.95" customHeight="1" x14ac:dyDescent="0.2">
      <c r="A24" s="32" t="s">
        <v>42</v>
      </c>
      <c r="B24" s="28" t="s">
        <v>36</v>
      </c>
      <c r="C24" s="29">
        <v>53290.37902</v>
      </c>
      <c r="D24" s="29" t="s">
        <v>43</v>
      </c>
      <c r="E24">
        <f t="shared" si="0"/>
        <v>191.99766591520017</v>
      </c>
      <c r="F24">
        <f t="shared" si="1"/>
        <v>192</v>
      </c>
      <c r="G24">
        <f t="shared" si="2"/>
        <v>-5.2139999970677309E-3</v>
      </c>
      <c r="K24">
        <f t="shared" si="3"/>
        <v>-5.2139999970677309E-3</v>
      </c>
      <c r="O24">
        <f t="shared" ca="1" si="4"/>
        <v>-3.9703090617049267E-3</v>
      </c>
      <c r="Q24" s="2">
        <f t="shared" si="5"/>
        <v>38271.87902</v>
      </c>
    </row>
    <row r="25" spans="1:17" ht="12.95" customHeight="1" x14ac:dyDescent="0.2">
      <c r="A25" s="32" t="s">
        <v>42</v>
      </c>
      <c r="B25" s="28" t="s">
        <v>36</v>
      </c>
      <c r="C25" s="29">
        <v>53654.49568</v>
      </c>
      <c r="D25" s="29">
        <v>2.2000000000000001E-3</v>
      </c>
      <c r="E25">
        <f t="shared" si="0"/>
        <v>354.99712156400756</v>
      </c>
      <c r="F25">
        <f t="shared" si="1"/>
        <v>355</v>
      </c>
      <c r="G25">
        <f t="shared" si="2"/>
        <v>-6.4300000012735836E-3</v>
      </c>
      <c r="K25">
        <f t="shared" si="3"/>
        <v>-6.4300000012735836E-3</v>
      </c>
      <c r="O25">
        <f t="shared" ca="1" si="4"/>
        <v>-7.1314794364555545E-3</v>
      </c>
      <c r="Q25" s="2">
        <f t="shared" si="5"/>
        <v>38635.99568</v>
      </c>
    </row>
    <row r="26" spans="1:17" ht="12.95" customHeight="1" x14ac:dyDescent="0.2">
      <c r="A26" s="32" t="s">
        <v>42</v>
      </c>
      <c r="B26" s="28" t="s">
        <v>36</v>
      </c>
      <c r="C26" s="29">
        <v>53654.496379999997</v>
      </c>
      <c r="D26" s="29">
        <v>2.3E-3</v>
      </c>
      <c r="E26">
        <f t="shared" si="0"/>
        <v>354.99743492406759</v>
      </c>
      <c r="F26">
        <f t="shared" si="1"/>
        <v>355</v>
      </c>
      <c r="G26">
        <f t="shared" si="2"/>
        <v>-5.7300000044051558E-3</v>
      </c>
      <c r="K26">
        <f t="shared" si="3"/>
        <v>-5.7300000044051558E-3</v>
      </c>
      <c r="O26">
        <f t="shared" ca="1" si="4"/>
        <v>-7.1314794364555545E-3</v>
      </c>
      <c r="Q26" s="2">
        <f t="shared" si="5"/>
        <v>38635.996379999997</v>
      </c>
    </row>
    <row r="27" spans="1:17" ht="12.95" customHeight="1" x14ac:dyDescent="0.2">
      <c r="A27" s="32" t="s">
        <v>42</v>
      </c>
      <c r="B27" s="28" t="s">
        <v>36</v>
      </c>
      <c r="C27" s="29">
        <v>53654.496379999997</v>
      </c>
      <c r="D27" s="29">
        <v>2.2000000000000001E-3</v>
      </c>
      <c r="E27">
        <f t="shared" si="0"/>
        <v>354.99743492406759</v>
      </c>
      <c r="F27">
        <f t="shared" si="1"/>
        <v>355</v>
      </c>
      <c r="G27">
        <f t="shared" si="2"/>
        <v>-5.7300000044051558E-3</v>
      </c>
      <c r="K27">
        <f t="shared" si="3"/>
        <v>-5.7300000044051558E-3</v>
      </c>
      <c r="O27">
        <f t="shared" ca="1" si="4"/>
        <v>-7.1314794364555545E-3</v>
      </c>
      <c r="Q27" s="2">
        <f t="shared" si="5"/>
        <v>38635.996379999997</v>
      </c>
    </row>
    <row r="28" spans="1:17" ht="12.95" customHeight="1" x14ac:dyDescent="0.2">
      <c r="A28" s="33" t="s">
        <v>44</v>
      </c>
      <c r="B28" s="34" t="s">
        <v>36</v>
      </c>
      <c r="C28" s="35">
        <v>56176.495900000002</v>
      </c>
      <c r="D28" s="35">
        <v>2.0000000000000001E-4</v>
      </c>
      <c r="E28">
        <f t="shared" si="0"/>
        <v>1483.9887557456818</v>
      </c>
      <c r="F28">
        <f t="shared" si="1"/>
        <v>1484</v>
      </c>
      <c r="G28">
        <f t="shared" si="2"/>
        <v>-2.5117999997746665E-2</v>
      </c>
      <c r="K28">
        <f t="shared" si="3"/>
        <v>-2.5117999997746665E-2</v>
      </c>
      <c r="O28">
        <f t="shared" ca="1" si="4"/>
        <v>-2.9026947860341802E-2</v>
      </c>
      <c r="Q28" s="2">
        <f t="shared" si="5"/>
        <v>41157.995900000002</v>
      </c>
    </row>
    <row r="29" spans="1:17" ht="12.95" customHeight="1" x14ac:dyDescent="0.2">
      <c r="A29" s="36" t="s">
        <v>1</v>
      </c>
      <c r="B29" s="37" t="s">
        <v>36</v>
      </c>
      <c r="C29" s="38">
        <v>57246.494100000004</v>
      </c>
      <c r="D29" s="38">
        <v>2.0000000000000001E-4</v>
      </c>
      <c r="E29">
        <f t="shared" si="0"/>
        <v>1962.9811867572269</v>
      </c>
      <c r="F29">
        <f t="shared" si="1"/>
        <v>1963</v>
      </c>
      <c r="G29">
        <f t="shared" si="2"/>
        <v>-4.2025999995530583E-2</v>
      </c>
      <c r="K29">
        <f t="shared" si="3"/>
        <v>-4.2025999995530583E-2</v>
      </c>
      <c r="O29">
        <f t="shared" ca="1" si="4"/>
        <v>-3.8316522151786901E-2</v>
      </c>
      <c r="Q29" s="2">
        <f t="shared" si="5"/>
        <v>42227.994100000004</v>
      </c>
    </row>
    <row r="30" spans="1:17" ht="12.95" customHeight="1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hyperlinks>
    <hyperlink ref="H65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2024-08-10T05:02:37Z</dcterms:modified>
</cp:coreProperties>
</file>