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1253595-BB55-4A74-95AC-2FF9FCB58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E23" i="1"/>
  <c r="F23" i="1" s="1"/>
  <c r="G23" i="1" s="1"/>
  <c r="I23" i="1" s="1"/>
  <c r="G11" i="1"/>
  <c r="F11" i="1"/>
  <c r="Q22" i="1"/>
  <c r="Q23" i="1"/>
  <c r="H20" i="1"/>
  <c r="Q21" i="1"/>
  <c r="E21" i="1"/>
  <c r="F21" i="1"/>
  <c r="G21" i="1" s="1"/>
  <c r="H21" i="1" s="1"/>
  <c r="C17" i="1"/>
  <c r="C12" i="1"/>
  <c r="F15" i="1" l="1"/>
  <c r="C16" i="1"/>
  <c r="D18" i="1" s="1"/>
  <c r="C11" i="1"/>
  <c r="C15" i="1" l="1"/>
  <c r="O23" i="1"/>
  <c r="O21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<sst xmlns="http://schemas.openxmlformats.org/spreadsheetml/2006/main" count="63" uniqueCount="54">
  <si>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</si>
  <si>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</si>
  <si>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</si>
  <si>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</si>
  <si>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</si>
  <si>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</si>
  <si>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</si>
  <si>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</si>
  <si>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</si>
  <si>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</si>
  <si>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</si>
  <si>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</si>
  <si>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</si>
  <si>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</si>
  <si>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</si>
  <si>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</si>
  <si>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</si>
  <si>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</si>
  <si>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</si>
  <si>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</si>
  <si>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</si>
  <si>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</si>
  <si>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</si>
  <si>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</si>
  <si>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</si>
  <si>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</si>
  <si>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</si>
  <si>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</si>
  <si>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</si>
  <si>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</si>
  <si>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</si>
  <si>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</si>
  <si>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</si>
  <si>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</si>
  <si>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</si>
  <si>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</si>
  <si>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</si>
  <si>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</si>
  <si>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</si>
  <si>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</si>
  <si>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MM Dra</t>
  </si>
  <si>
    <t>MM Dra / GSC na</t>
  </si>
  <si>
    <t>EW</t>
  </si>
  <si>
    <t>BRNO</t>
  </si>
  <si>
    <t>OEJV 0074</t>
  </si>
  <si>
    <t>I</t>
  </si>
  <si>
    <t>IBVS 5945</t>
  </si>
  <si>
    <t>II</t>
  </si>
  <si>
    <t>CCD</t>
  </si>
  <si>
    <t xml:space="preserve">Mag </t>
  </si>
  <si>
    <t>Next ToM-P</t>
  </si>
  <si>
    <t>Next ToM-S</t>
  </si>
  <si>
    <t>14.45-14.93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</si>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</sst>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MM Dra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13-42F4-AF3F-B95843F0A5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-1.5281670006515924E-2</c:v>
                </c:pt>
                <c:pt idx="2">
                  <c:v>-9.5148350010276772E-3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13-42F4-AF3F-B95843F0A5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13-42F4-AF3F-B95843F0A5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13-42F4-AF3F-B95843F0A5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13-42F4-AF3F-B95843F0A5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13-42F4-AF3F-B95843F0A5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13-42F4-AF3F-B95843F0A5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-1.3632276984779776E-3</c:v>
                </c:pt>
                <c:pt idx="1">
                  <c:v>-1.0135839768479874E-2</c:v>
                </c:pt>
                <c:pt idx="2">
                  <c:v>-1.3297437540585749E-2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13-42F4-AF3F-B95843F0A5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10809</c:v>
                </c:pt>
                <c:pt idx="2">
                  <c:v>14704.5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13-42F4-AF3F-B95843F0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61048"/>
        <c:axId val="1"/>
      </c:scatterChart>
      <c:valAx>
        <c:axId val="34676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6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FF7E72-FF71-0BDA-67B9-50DB57426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ht="12.95" customHeight="1" x14ac:dyDescent="0.2">
      <c r="A2" t="s">
        <v>24</v>
      </c>
      <c r="B2" t="s">
        <v>42</v>
      </c>
      <c r="C2" s="3"/>
      <c r="D2" s="3"/>
      <c r="E2" t="s">
        <v>40</v>
      </c>
      <c r="F2" t="s">
        <v>13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39</v>
      </c>
      <c r="D4" s="26" t="s">
        <v>39</v>
      </c>
    </row>
    <row r="5" spans="1:7" ht="12.95" customHeight="1" x14ac:dyDescent="0.2"/>
    <row r="6" spans="1:7" ht="12.95" customHeight="1" x14ac:dyDescent="0.2">
      <c r="A6" s="5" t="s">
        <v>1</v>
      </c>
      <c r="E6" s="38" t="s">
        <v>43</v>
      </c>
    </row>
    <row r="7" spans="1:7" ht="12.95" customHeight="1" x14ac:dyDescent="0.2">
      <c r="A7" t="s">
        <v>2</v>
      </c>
      <c r="C7" s="41">
        <v>51457.04</v>
      </c>
      <c r="D7" s="42" t="s">
        <v>53</v>
      </c>
      <c r="E7" s="39">
        <v>51457.04</v>
      </c>
    </row>
    <row r="8" spans="1:7" ht="12.95" customHeight="1" x14ac:dyDescent="0.2">
      <c r="A8" t="s">
        <v>3</v>
      </c>
      <c r="C8" s="41">
        <v>0.26547862999999999</v>
      </c>
      <c r="D8" s="42" t="s">
        <v>53</v>
      </c>
      <c r="E8" s="40">
        <v>0.26440000000000002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-1.3632276984779776E-3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-8.1160255990395934E-7</v>
      </c>
      <c r="D12" s="3"/>
      <c r="E12" s="32" t="s">
        <v>49</v>
      </c>
      <c r="F12" s="33" t="s">
        <v>52</v>
      </c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36</v>
      </c>
      <c r="E13" s="29" t="s">
        <v>36</v>
      </c>
      <c r="F13" s="35">
        <v>1</v>
      </c>
    </row>
    <row r="14" spans="1:7" ht="12.95" customHeight="1" x14ac:dyDescent="0.2">
      <c r="A14" s="10"/>
      <c r="B14" s="10"/>
      <c r="C14" s="10"/>
      <c r="D14" s="14" t="s">
        <v>32</v>
      </c>
      <c r="E14" s="29" t="s">
        <v>32</v>
      </c>
      <c r="F14" s="34">
        <f ca="1">NOW()+15018.5+$C$9/24</f>
        <v>60532.735300347216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55360.624478488266</v>
      </c>
      <c r="D15" s="14" t="s">
        <v>37</v>
      </c>
      <c r="E15" s="29" t="s">
        <v>37</v>
      </c>
      <c r="F15" s="34">
        <f ca="1">ROUND(2*($F$14-$C$7)/$C$8,0)/2+$F$13</f>
        <v>34187</v>
      </c>
    </row>
    <row r="16" spans="1:7" ht="12.95" customHeight="1" x14ac:dyDescent="0.2">
      <c r="A16" s="15" t="s">
        <v>4</v>
      </c>
      <c r="B16" s="10"/>
      <c r="C16" s="16">
        <f ca="1">+C8+C12</f>
        <v>0.26547781839744011</v>
      </c>
      <c r="D16" s="14" t="s">
        <v>38</v>
      </c>
      <c r="E16" s="29" t="s">
        <v>38</v>
      </c>
      <c r="F16" s="34">
        <f ca="1">ROUND(2*($F$14-$C$15)/$C$16,0)/2+$F$13</f>
        <v>19483.5</v>
      </c>
    </row>
    <row r="17" spans="1:18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30" t="s">
        <v>50</v>
      </c>
      <c r="F17" s="36">
        <f ca="1">+$C$15+$C$16*$F$16-15018.5-$C$9/24</f>
        <v>45514.957386568123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55360.624478488266</v>
      </c>
      <c r="D18" s="18">
        <f ca="1">+C16</f>
        <v>0.26547781839744011</v>
      </c>
      <c r="E18" s="31" t="s">
        <v>51</v>
      </c>
      <c r="F18" s="37">
        <f ca="1">+($C$15+$C$16*$F$16)-($C$16/2)-15018.5-$C$9/24</f>
        <v>45514.824647658927</v>
      </c>
    </row>
    <row r="19" spans="1:18" ht="12.95" customHeight="1" thickTop="1" x14ac:dyDescent="0.2">
      <c r="A19" s="22" t="s">
        <v>34</v>
      </c>
      <c r="E19" s="23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35</v>
      </c>
    </row>
    <row r="21" spans="1:18" ht="12.95" customHeight="1" x14ac:dyDescent="0.2">
      <c r="A21" t="s">
        <v>43</v>
      </c>
      <c r="C21" s="8">
        <v>51457.04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-1.3632276984779776E-3</v>
      </c>
      <c r="Q21" s="2">
        <f>+C21-15018.5</f>
        <v>36438.54</v>
      </c>
    </row>
    <row r="22" spans="1:18" ht="12.95" customHeight="1" x14ac:dyDescent="0.2">
      <c r="A22" s="27" t="s">
        <v>44</v>
      </c>
      <c r="B22" s="28" t="s">
        <v>45</v>
      </c>
      <c r="C22" s="27">
        <v>54326.583229999997</v>
      </c>
      <c r="D22" s="27">
        <v>2.0000000000000001E-4</v>
      </c>
      <c r="E22">
        <f>+(C22-C$7)/C$8</f>
        <v>10808.942437287686</v>
      </c>
      <c r="F22">
        <f>ROUND(2*E22,0)/2</f>
        <v>10809</v>
      </c>
      <c r="G22">
        <f>+C22-(C$7+F22*C$8)</f>
        <v>-1.5281670006515924E-2</v>
      </c>
      <c r="I22">
        <f>+G22</f>
        <v>-1.5281670006515924E-2</v>
      </c>
      <c r="O22">
        <f ca="1">+C$11+C$12*$F22</f>
        <v>-1.0135839768479874E-2</v>
      </c>
      <c r="Q22" s="2">
        <f>+C22-15018.5</f>
        <v>39308.083229999997</v>
      </c>
    </row>
    <row r="23" spans="1:18" ht="12.95" customHeight="1" x14ac:dyDescent="0.2">
      <c r="A23" s="27" t="s">
        <v>46</v>
      </c>
      <c r="B23" s="28" t="s">
        <v>47</v>
      </c>
      <c r="C23" s="27">
        <v>55360.760999999999</v>
      </c>
      <c r="D23" s="27">
        <v>5.0000000000000001E-4</v>
      </c>
      <c r="E23">
        <f>+(C23-C$7)/C$8</f>
        <v>14704.464159695257</v>
      </c>
      <c r="F23">
        <f>ROUND(2*E23,0)/2</f>
        <v>14704.5</v>
      </c>
      <c r="G23">
        <f>+C23-(C$7+F23*C$8)</f>
        <v>-9.5148350010276772E-3</v>
      </c>
      <c r="I23">
        <f>+G23</f>
        <v>-9.5148350010276772E-3</v>
      </c>
      <c r="O23">
        <f ca="1">+C$11+C$12*$F23</f>
        <v>-1.3297437540585749E-2</v>
      </c>
      <c r="Q23" s="2">
        <f>+C23-15018.5</f>
        <v>40342.260999999999</v>
      </c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2024-08-10T05:38:49Z</dcterms:modified>
</cp:coreProperties>
</file>