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3256EB1-4124-456C-BBCF-4EBFB70925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5" i="1"/>
  <c r="F25" i="1"/>
  <c r="G25" i="1"/>
  <c r="I25" i="1"/>
  <c r="E26" i="1"/>
  <c r="F26" i="1"/>
  <c r="G26" i="1"/>
  <c r="I26" i="1"/>
  <c r="E27" i="1"/>
  <c r="F27" i="1"/>
  <c r="G27" i="1"/>
  <c r="I27" i="1"/>
  <c r="E22" i="1"/>
  <c r="F22" i="1"/>
  <c r="G22" i="1"/>
  <c r="I22" i="1"/>
  <c r="E23" i="1"/>
  <c r="F23" i="1"/>
  <c r="G23" i="1"/>
  <c r="I23" i="1"/>
  <c r="E24" i="1"/>
  <c r="F24" i="1"/>
  <c r="G24" i="1"/>
  <c r="I24" i="1"/>
  <c r="Q25" i="1"/>
  <c r="Q26" i="1"/>
  <c r="Q27" i="1"/>
  <c r="F11" i="1"/>
  <c r="Q23" i="1"/>
  <c r="Q24" i="1"/>
  <c r="Q22" i="1"/>
  <c r="G11" i="1"/>
  <c r="E21" i="1"/>
  <c r="F21" i="1"/>
  <c r="G21" i="1"/>
  <c r="H21" i="1"/>
  <c r="C17" i="1"/>
  <c r="Q21" i="1"/>
  <c r="C12" i="1"/>
  <c r="F15" i="1" l="1"/>
  <c r="C16" i="1"/>
  <c r="D18" i="1" s="1"/>
  <c r="C11" i="1"/>
  <c r="O22" i="1" l="1"/>
  <c r="O23" i="1"/>
  <c r="O26" i="1"/>
  <c r="C15" i="1"/>
  <c r="O24" i="1"/>
  <c r="O27" i="1"/>
  <c r="O25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<sst xmlns="http://schemas.openxmlformats.org/spreadsheetml/2006/main" count="64" uniqueCount="55">
  <si>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</si>
  <si>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</si>
  <si>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</si>
  <si>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</si>
  <si>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</si>
  <si>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</si>
  <si>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</si>
  <si>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</si>
  <si>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</si>
  <si>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</si>
  <si>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</si>
  <si>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</si>
  <si>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</si>
  <si>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</si>
  <si>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</si>
  <si>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</si>
  <si>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</si>
  <si>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</si>
  <si>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</si>
  <si>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</si>
  <si>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</si>
  <si>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</si>
  <si>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</si>
  <si>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</si>
  <si>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</si>
  <si>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</si>
  <si>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</si>
  <si>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</si>
  <si>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</si>
  <si>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</si>
  <si>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</si>
  <si>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</si>
  <si>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</si>
  <si>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</si>
  <si>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BAD</t>
  </si>
  <si>
    <t>Add cycle</t>
  </si>
  <si>
    <t>Old Cycle</t>
  </si>
  <si>
    <t>NV Dra</t>
  </si>
  <si>
    <t>NV Dra / GSC 4391-1203</t>
  </si>
  <si>
    <t>G4391-1203</t>
  </si>
  <si>
    <t>EA</t>
  </si>
  <si>
    <t>OEJV 0083</t>
  </si>
  <si>
    <t>IBVS 5992</t>
  </si>
  <si>
    <t>II</t>
  </si>
  <si>
    <t>IBVS 6029</t>
  </si>
  <si>
    <t>OEJV</t>
  </si>
  <si>
    <t>IBVS 6063</t>
  </si>
  <si>
    <t>s</t>
  </si>
  <si>
    <t>CCD</t>
  </si>
  <si>
    <t>Next ToM-P</t>
  </si>
  <si>
    <t>Next ToM-S</t>
  </si>
  <si>
    <t>12.85-13.40</t>
  </si>
  <si>
    <t xml:space="preserve">Mag R1 </t>
  </si>
  <si>
    <t>VSX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</si>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</sst>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7" xfId="0" applyFont="1" applyBorder="1" applyAlignment="1">
      <alignment horizontal="right" vertical="center"/>
    </xf>
    <xf numFmtId="22" fontId="17" fillId="0" borderId="7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right" vertical="center"/>
    </xf>
    <xf numFmtId="0" fontId="16" fillId="2" borderId="6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22" fontId="19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0" fontId="16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NV Dra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2.2000000000000001E-4</c:v>
                  </c:pt>
                  <c:pt idx="5">
                    <c:v>2.7999999999999998E-4</c:v>
                  </c:pt>
                  <c:pt idx="6">
                    <c:v>1.8000000000000001E-4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2.2000000000000001E-4</c:v>
                  </c:pt>
                  <c:pt idx="5">
                    <c:v>2.7999999999999998E-4</c:v>
                  </c:pt>
                  <c:pt idx="6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4083.5</c:v>
                </c:pt>
                <c:pt idx="2">
                  <c:v>4383.5</c:v>
                </c:pt>
                <c:pt idx="3">
                  <c:v>4433.5</c:v>
                </c:pt>
                <c:pt idx="4">
                  <c:v>4783.5</c:v>
                </c:pt>
                <c:pt idx="5">
                  <c:v>4783.5</c:v>
                </c:pt>
                <c:pt idx="6">
                  <c:v>4783.5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F4-4183-924E-45A26F0E14D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2.2000000000000001E-4</c:v>
                  </c:pt>
                  <c:pt idx="5">
                    <c:v>2.7999999999999998E-4</c:v>
                  </c:pt>
                  <c:pt idx="6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2.2000000000000001E-4</c:v>
                  </c:pt>
                  <c:pt idx="5">
                    <c:v>2.7999999999999998E-4</c:v>
                  </c:pt>
                  <c:pt idx="6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4083.5</c:v>
                </c:pt>
                <c:pt idx="2">
                  <c:v>4383.5</c:v>
                </c:pt>
                <c:pt idx="3">
                  <c:v>4433.5</c:v>
                </c:pt>
                <c:pt idx="4">
                  <c:v>4783.5</c:v>
                </c:pt>
                <c:pt idx="5">
                  <c:v>4783.5</c:v>
                </c:pt>
                <c:pt idx="6">
                  <c:v>4783.5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5.0174999778391793E-2</c:v>
                </c:pt>
                <c:pt idx="2">
                  <c:v>5.327499978011474E-2</c:v>
                </c:pt>
                <c:pt idx="3">
                  <c:v>5.5074999785574619E-2</c:v>
                </c:pt>
                <c:pt idx="4">
                  <c:v>5.5704999780573417E-2</c:v>
                </c:pt>
                <c:pt idx="5">
                  <c:v>5.6464999783202074E-2</c:v>
                </c:pt>
                <c:pt idx="6">
                  <c:v>5.7204999779060017E-2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F4-4183-924E-45A26F0E14D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2.2000000000000001E-4</c:v>
                  </c:pt>
                  <c:pt idx="5">
                    <c:v>2.7999999999999998E-4</c:v>
                  </c:pt>
                  <c:pt idx="6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2.2000000000000001E-4</c:v>
                  </c:pt>
                  <c:pt idx="5">
                    <c:v>2.7999999999999998E-4</c:v>
                  </c:pt>
                  <c:pt idx="6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4083.5</c:v>
                </c:pt>
                <c:pt idx="2">
                  <c:v>4383.5</c:v>
                </c:pt>
                <c:pt idx="3">
                  <c:v>4433.5</c:v>
                </c:pt>
                <c:pt idx="4">
                  <c:v>4783.5</c:v>
                </c:pt>
                <c:pt idx="5">
                  <c:v>4783.5</c:v>
                </c:pt>
                <c:pt idx="6">
                  <c:v>4783.5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F4-4183-924E-45A26F0E14D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2.2000000000000001E-4</c:v>
                  </c:pt>
                  <c:pt idx="5">
                    <c:v>2.7999999999999998E-4</c:v>
                  </c:pt>
                  <c:pt idx="6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2.2000000000000001E-4</c:v>
                  </c:pt>
                  <c:pt idx="5">
                    <c:v>2.7999999999999998E-4</c:v>
                  </c:pt>
                  <c:pt idx="6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4083.5</c:v>
                </c:pt>
                <c:pt idx="2">
                  <c:v>4383.5</c:v>
                </c:pt>
                <c:pt idx="3">
                  <c:v>4433.5</c:v>
                </c:pt>
                <c:pt idx="4">
                  <c:v>4783.5</c:v>
                </c:pt>
                <c:pt idx="5">
                  <c:v>4783.5</c:v>
                </c:pt>
                <c:pt idx="6">
                  <c:v>4783.5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F4-4183-924E-45A26F0E14D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2.2000000000000001E-4</c:v>
                  </c:pt>
                  <c:pt idx="5">
                    <c:v>2.7999999999999998E-4</c:v>
                  </c:pt>
                  <c:pt idx="6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2.2000000000000001E-4</c:v>
                  </c:pt>
                  <c:pt idx="5">
                    <c:v>2.7999999999999998E-4</c:v>
                  </c:pt>
                  <c:pt idx="6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4083.5</c:v>
                </c:pt>
                <c:pt idx="2">
                  <c:v>4383.5</c:v>
                </c:pt>
                <c:pt idx="3">
                  <c:v>4433.5</c:v>
                </c:pt>
                <c:pt idx="4">
                  <c:v>4783.5</c:v>
                </c:pt>
                <c:pt idx="5">
                  <c:v>4783.5</c:v>
                </c:pt>
                <c:pt idx="6">
                  <c:v>4783.5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F4-4183-924E-45A26F0E14D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2.2000000000000001E-4</c:v>
                  </c:pt>
                  <c:pt idx="5">
                    <c:v>2.7999999999999998E-4</c:v>
                  </c:pt>
                  <c:pt idx="6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2.2000000000000001E-4</c:v>
                  </c:pt>
                  <c:pt idx="5">
                    <c:v>2.7999999999999998E-4</c:v>
                  </c:pt>
                  <c:pt idx="6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4083.5</c:v>
                </c:pt>
                <c:pt idx="2">
                  <c:v>4383.5</c:v>
                </c:pt>
                <c:pt idx="3">
                  <c:v>4433.5</c:v>
                </c:pt>
                <c:pt idx="4">
                  <c:v>4783.5</c:v>
                </c:pt>
                <c:pt idx="5">
                  <c:v>4783.5</c:v>
                </c:pt>
                <c:pt idx="6">
                  <c:v>4783.5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F4-4183-924E-45A26F0E14D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2.2000000000000001E-4</c:v>
                  </c:pt>
                  <c:pt idx="5">
                    <c:v>2.7999999999999998E-4</c:v>
                  </c:pt>
                  <c:pt idx="6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2.2000000000000001E-4</c:v>
                  </c:pt>
                  <c:pt idx="5">
                    <c:v>2.7999999999999998E-4</c:v>
                  </c:pt>
                  <c:pt idx="6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4083.5</c:v>
                </c:pt>
                <c:pt idx="2">
                  <c:v>4383.5</c:v>
                </c:pt>
                <c:pt idx="3">
                  <c:v>4433.5</c:v>
                </c:pt>
                <c:pt idx="4">
                  <c:v>4783.5</c:v>
                </c:pt>
                <c:pt idx="5">
                  <c:v>4783.5</c:v>
                </c:pt>
                <c:pt idx="6">
                  <c:v>4783.5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F4-4183-924E-45A26F0E14D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4083.5</c:v>
                </c:pt>
                <c:pt idx="2">
                  <c:v>4383.5</c:v>
                </c:pt>
                <c:pt idx="3">
                  <c:v>4433.5</c:v>
                </c:pt>
                <c:pt idx="4">
                  <c:v>4783.5</c:v>
                </c:pt>
                <c:pt idx="5">
                  <c:v>4783.5</c:v>
                </c:pt>
                <c:pt idx="6">
                  <c:v>4783.5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3.3224073918009661E-4</c:v>
                </c:pt>
                <c:pt idx="1">
                  <c:v>4.9118806708463088E-2</c:v>
                </c:pt>
                <c:pt idx="2">
                  <c:v>5.2702979548131239E-2</c:v>
                </c:pt>
                <c:pt idx="3">
                  <c:v>5.3300341688075931E-2</c:v>
                </c:pt>
                <c:pt idx="4">
                  <c:v>5.7481876667688774E-2</c:v>
                </c:pt>
                <c:pt idx="5">
                  <c:v>5.7481876667688774E-2</c:v>
                </c:pt>
                <c:pt idx="6">
                  <c:v>5.7481876667688774E-2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F4-4183-924E-45A26F0E14D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4083.5</c:v>
                </c:pt>
                <c:pt idx="2">
                  <c:v>4383.5</c:v>
                </c:pt>
                <c:pt idx="3">
                  <c:v>4433.5</c:v>
                </c:pt>
                <c:pt idx="4">
                  <c:v>4783.5</c:v>
                </c:pt>
                <c:pt idx="5">
                  <c:v>4783.5</c:v>
                </c:pt>
                <c:pt idx="6">
                  <c:v>4783.5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4F4-4183-924E-45A26F0E1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746288"/>
        <c:axId val="1"/>
      </c:scatterChart>
      <c:valAx>
        <c:axId val="346746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746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548872180451127"/>
          <c:y val="0.92375366568914952"/>
          <c:w val="0.7413533834586466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92E19E0-5D9D-5879-B327-B965856D1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140625" customWidth="1"/>
    <col min="6" max="6" width="18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  <c r="E1" s="27" t="s">
        <v>37</v>
      </c>
      <c r="F1" t="s">
        <v>39</v>
      </c>
    </row>
    <row r="2" spans="1:7" ht="12.95" customHeight="1" x14ac:dyDescent="0.2">
      <c r="A2" t="s">
        <v>23</v>
      </c>
      <c r="B2" t="s">
        <v>40</v>
      </c>
      <c r="C2" s="3"/>
      <c r="D2" s="3"/>
      <c r="E2">
        <v>0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8">
        <v>51348.757000000216</v>
      </c>
      <c r="D4" s="9">
        <v>1.05715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>
        <v>51348.757000000216</v>
      </c>
      <c r="D7" s="45" t="s">
        <v>53</v>
      </c>
    </row>
    <row r="8" spans="1:7" ht="12.95" customHeight="1" x14ac:dyDescent="0.2">
      <c r="A8" t="s">
        <v>3</v>
      </c>
      <c r="C8">
        <v>1.05715</v>
      </c>
      <c r="D8" s="45" t="s">
        <v>53</v>
      </c>
    </row>
    <row r="9" spans="1:7" ht="12.95" customHeight="1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2.95" customHeight="1" thickBot="1" x14ac:dyDescent="0.25">
      <c r="A10" s="12"/>
      <c r="B10" s="12"/>
      <c r="C10" s="4" t="s">
        <v>19</v>
      </c>
      <c r="D10" s="4" t="s">
        <v>20</v>
      </c>
      <c r="E10" s="12"/>
    </row>
    <row r="11" spans="1:7" ht="12.95" customHeight="1" x14ac:dyDescent="0.2">
      <c r="A11" s="12" t="s">
        <v>15</v>
      </c>
      <c r="B11" s="12"/>
      <c r="C11" s="21">
        <f ca="1">INTERCEPT(INDIRECT($G$11):G992,INDIRECT($F$11):F992)</f>
        <v>3.3224073918009661E-4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ht="12.95" customHeight="1" x14ac:dyDescent="0.2">
      <c r="A12" s="12" t="s">
        <v>16</v>
      </c>
      <c r="B12" s="12"/>
      <c r="C12" s="21">
        <f ca="1">SLOPE(INDIRECT($G$11):G992,INDIRECT($F$11):F992)</f>
        <v>1.1947242798893838E-5</v>
      </c>
      <c r="D12" s="3"/>
      <c r="E12" s="39" t="s">
        <v>52</v>
      </c>
      <c r="F12" s="40" t="s">
        <v>51</v>
      </c>
    </row>
    <row r="13" spans="1:7" ht="12.95" customHeight="1" x14ac:dyDescent="0.2">
      <c r="A13" s="12" t="s">
        <v>18</v>
      </c>
      <c r="B13" s="12"/>
      <c r="C13" s="3" t="s">
        <v>13</v>
      </c>
      <c r="D13" s="16"/>
      <c r="E13" s="36" t="s">
        <v>35</v>
      </c>
      <c r="F13" s="41">
        <v>1</v>
      </c>
    </row>
    <row r="14" spans="1:7" ht="12.95" customHeight="1" x14ac:dyDescent="0.2">
      <c r="A14" s="12"/>
      <c r="B14" s="12"/>
      <c r="C14" s="12"/>
      <c r="D14" s="16"/>
      <c r="E14" s="36" t="s">
        <v>31</v>
      </c>
      <c r="F14" s="42">
        <f ca="1">NOW()+15018.5+$C$9/24</f>
        <v>60532.767455092588</v>
      </c>
    </row>
    <row r="15" spans="1:7" ht="12.95" customHeight="1" x14ac:dyDescent="0.2">
      <c r="A15" s="14" t="s">
        <v>17</v>
      </c>
      <c r="B15" s="12"/>
      <c r="C15" s="15">
        <f ca="1">(C7+C11)+(C8+C12)*INT(MAX(F21:F3533))</f>
        <v>56405.162925903256</v>
      </c>
      <c r="D15" s="16"/>
      <c r="E15" s="36" t="s">
        <v>36</v>
      </c>
      <c r="F15" s="42">
        <f ca="1">ROUND(2*($F$14-$C$7)/$C$8,0)/2+$F$13</f>
        <v>8688.5</v>
      </c>
    </row>
    <row r="16" spans="1:7" ht="12.95" customHeight="1" x14ac:dyDescent="0.2">
      <c r="A16" s="17" t="s">
        <v>4</v>
      </c>
      <c r="B16" s="12"/>
      <c r="C16" s="18">
        <f ca="1">+C8+C12</f>
        <v>1.0571619472427989</v>
      </c>
      <c r="D16" s="16"/>
      <c r="E16" s="36" t="s">
        <v>32</v>
      </c>
      <c r="F16" s="42">
        <f ca="1">ROUND(2*($F$14-$C$15)/$C$16,0)/2+$F$13</f>
        <v>3905.5</v>
      </c>
    </row>
    <row r="17" spans="1:18" ht="12.95" customHeight="1" thickBot="1" x14ac:dyDescent="0.25">
      <c r="A17" s="16" t="s">
        <v>28</v>
      </c>
      <c r="B17" s="12"/>
      <c r="C17" s="12">
        <f>COUNT(C21:C2191)</f>
        <v>7</v>
      </c>
      <c r="D17" s="16"/>
      <c r="E17" s="37" t="s">
        <v>49</v>
      </c>
      <c r="F17" s="43">
        <f ca="1">+$C$15+$C$16*$F$16-15018.5-$C$9/24</f>
        <v>45515.804744193345</v>
      </c>
    </row>
    <row r="18" spans="1:18" ht="12.95" customHeight="1" thickTop="1" thickBot="1" x14ac:dyDescent="0.25">
      <c r="A18" s="17" t="s">
        <v>5</v>
      </c>
      <c r="B18" s="12"/>
      <c r="C18" s="19">
        <f ca="1">+C15</f>
        <v>56405.162925903256</v>
      </c>
      <c r="D18" s="20">
        <f ca="1">+C16</f>
        <v>1.0571619472427989</v>
      </c>
      <c r="E18" s="38" t="s">
        <v>50</v>
      </c>
      <c r="F18" s="44">
        <f ca="1">+($C$15+$C$16*$F$16)-($C$16/2)-15018.5-$C$9/24</f>
        <v>45515.276163219722</v>
      </c>
    </row>
    <row r="19" spans="1:18" ht="12.95" customHeight="1" thickTop="1" x14ac:dyDescent="0.2">
      <c r="A19" s="24" t="s">
        <v>33</v>
      </c>
      <c r="E19" s="25">
        <v>21</v>
      </c>
    </row>
    <row r="20" spans="1:18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45</v>
      </c>
      <c r="I20" s="7" t="s">
        <v>54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6" t="s">
        <v>34</v>
      </c>
    </row>
    <row r="21" spans="1:18" ht="12.95" customHeight="1" x14ac:dyDescent="0.2">
      <c r="A21" s="28" t="s">
        <v>41</v>
      </c>
      <c r="B21" s="28"/>
      <c r="C21" s="29">
        <v>51348.757000000216</v>
      </c>
      <c r="D21" s="29" t="s">
        <v>13</v>
      </c>
      <c r="E21">
        <f t="shared" ref="E21:E27" si="0">+(C21-C$7)/C$8</f>
        <v>0</v>
      </c>
      <c r="F21">
        <f t="shared" ref="F21:F27" si="1">ROUND(2*E21,0)/2</f>
        <v>0</v>
      </c>
      <c r="G21">
        <f t="shared" ref="G21:G27" si="2">+C21-(C$7+F21*C$8)</f>
        <v>0</v>
      </c>
      <c r="H21">
        <f>+G21</f>
        <v>0</v>
      </c>
      <c r="O21">
        <f t="shared" ref="O21:O27" ca="1" si="3">+C$11+C$12*$F21</f>
        <v>3.3224073918009661E-4</v>
      </c>
      <c r="Q21" s="2">
        <f t="shared" ref="Q21:Q27" si="4">+C21-15018.5</f>
        <v>36330.257000000216</v>
      </c>
    </row>
    <row r="22" spans="1:18" ht="12.95" customHeight="1" x14ac:dyDescent="0.2">
      <c r="A22" s="30" t="s">
        <v>42</v>
      </c>
      <c r="B22" s="31" t="s">
        <v>43</v>
      </c>
      <c r="C22" s="30">
        <v>55665.679199999999</v>
      </c>
      <c r="D22" s="30">
        <v>8.9999999999999998E-4</v>
      </c>
      <c r="E22">
        <f t="shared" si="0"/>
        <v>4083.5474625169395</v>
      </c>
      <c r="F22">
        <f t="shared" si="1"/>
        <v>4083.5</v>
      </c>
      <c r="G22">
        <f t="shared" si="2"/>
        <v>5.0174999778391793E-2</v>
      </c>
      <c r="I22">
        <f t="shared" ref="I22:I27" si="5">+G22</f>
        <v>5.0174999778391793E-2</v>
      </c>
      <c r="O22">
        <f t="shared" ca="1" si="3"/>
        <v>4.9118806708463088E-2</v>
      </c>
      <c r="Q22" s="2">
        <f t="shared" si="4"/>
        <v>40647.179199999999</v>
      </c>
    </row>
    <row r="23" spans="1:18" ht="12.95" customHeight="1" x14ac:dyDescent="0.2">
      <c r="A23" s="29" t="s">
        <v>44</v>
      </c>
      <c r="B23" s="32" t="s">
        <v>43</v>
      </c>
      <c r="C23" s="29">
        <v>55982.827299999997</v>
      </c>
      <c r="D23" s="29">
        <v>5.0000000000000001E-4</v>
      </c>
      <c r="E23">
        <f t="shared" si="0"/>
        <v>4383.5503949295571</v>
      </c>
      <c r="F23">
        <f t="shared" si="1"/>
        <v>4383.5</v>
      </c>
      <c r="G23">
        <f t="shared" si="2"/>
        <v>5.327499978011474E-2</v>
      </c>
      <c r="I23">
        <f t="shared" si="5"/>
        <v>5.327499978011474E-2</v>
      </c>
      <c r="O23">
        <f t="shared" ca="1" si="3"/>
        <v>5.2702979548131239E-2</v>
      </c>
      <c r="Q23" s="2">
        <f t="shared" si="4"/>
        <v>40964.327299999997</v>
      </c>
    </row>
    <row r="24" spans="1:18" ht="12.95" customHeight="1" x14ac:dyDescent="0.2">
      <c r="A24" s="29" t="s">
        <v>44</v>
      </c>
      <c r="B24" s="32" t="s">
        <v>43</v>
      </c>
      <c r="C24" s="29">
        <v>56035.686600000001</v>
      </c>
      <c r="D24" s="29">
        <v>5.0000000000000001E-4</v>
      </c>
      <c r="E24">
        <f t="shared" si="0"/>
        <v>4433.5520976207581</v>
      </c>
      <c r="F24">
        <f t="shared" si="1"/>
        <v>4433.5</v>
      </c>
      <c r="G24">
        <f t="shared" si="2"/>
        <v>5.5074999785574619E-2</v>
      </c>
      <c r="I24">
        <f t="shared" si="5"/>
        <v>5.5074999785574619E-2</v>
      </c>
      <c r="O24">
        <f t="shared" ca="1" si="3"/>
        <v>5.3300341688075931E-2</v>
      </c>
      <c r="Q24" s="2">
        <f t="shared" si="4"/>
        <v>41017.186600000001</v>
      </c>
    </row>
    <row r="25" spans="1:18" ht="12.95" customHeight="1" x14ac:dyDescent="0.2">
      <c r="A25" s="33" t="s">
        <v>46</v>
      </c>
      <c r="B25" s="34" t="s">
        <v>47</v>
      </c>
      <c r="C25" s="35">
        <v>56405.689729999998</v>
      </c>
      <c r="D25" s="35">
        <v>2.2000000000000001E-4</v>
      </c>
      <c r="E25">
        <f t="shared" si="0"/>
        <v>4783.5526935626749</v>
      </c>
      <c r="F25">
        <f t="shared" si="1"/>
        <v>4783.5</v>
      </c>
      <c r="G25">
        <f t="shared" si="2"/>
        <v>5.5704999780573417E-2</v>
      </c>
      <c r="I25">
        <f t="shared" si="5"/>
        <v>5.5704999780573417E-2</v>
      </c>
      <c r="O25">
        <f t="shared" ca="1" si="3"/>
        <v>5.7481876667688774E-2</v>
      </c>
      <c r="Q25" s="2">
        <f t="shared" si="4"/>
        <v>41387.189729999998</v>
      </c>
    </row>
    <row r="26" spans="1:18" ht="12.95" customHeight="1" x14ac:dyDescent="0.2">
      <c r="A26" s="33" t="s">
        <v>46</v>
      </c>
      <c r="B26" s="34" t="s">
        <v>47</v>
      </c>
      <c r="C26" s="35">
        <v>56405.690490000001</v>
      </c>
      <c r="D26" s="35">
        <v>2.7999999999999998E-4</v>
      </c>
      <c r="E26">
        <f t="shared" si="0"/>
        <v>4783.5534124767391</v>
      </c>
      <c r="F26">
        <f t="shared" si="1"/>
        <v>4783.5</v>
      </c>
      <c r="G26">
        <f t="shared" si="2"/>
        <v>5.6464999783202074E-2</v>
      </c>
      <c r="I26">
        <f t="shared" si="5"/>
        <v>5.6464999783202074E-2</v>
      </c>
      <c r="O26">
        <f t="shared" ca="1" si="3"/>
        <v>5.7481876667688774E-2</v>
      </c>
      <c r="Q26" s="2">
        <f t="shared" si="4"/>
        <v>41387.190490000001</v>
      </c>
    </row>
    <row r="27" spans="1:18" ht="12.95" customHeight="1" x14ac:dyDescent="0.2">
      <c r="A27" s="33" t="s">
        <v>46</v>
      </c>
      <c r="B27" s="34" t="s">
        <v>47</v>
      </c>
      <c r="C27" s="35">
        <v>56405.691229999997</v>
      </c>
      <c r="D27" s="35">
        <v>1.8000000000000001E-4</v>
      </c>
      <c r="E27">
        <f t="shared" si="0"/>
        <v>4783.5541124720057</v>
      </c>
      <c r="F27">
        <f t="shared" si="1"/>
        <v>4783.5</v>
      </c>
      <c r="G27">
        <f t="shared" si="2"/>
        <v>5.7204999779060017E-2</v>
      </c>
      <c r="I27">
        <f t="shared" si="5"/>
        <v>5.7204999779060017E-2</v>
      </c>
      <c r="O27">
        <f t="shared" ca="1" si="3"/>
        <v>5.7481876667688774E-2</v>
      </c>
      <c r="Q27" s="2">
        <f t="shared" si="4"/>
        <v>41387.191229999997</v>
      </c>
    </row>
    <row r="28" spans="1:18" ht="12.95" customHeight="1" x14ac:dyDescent="0.2">
      <c r="C28" s="10"/>
      <c r="D28" s="10"/>
      <c r="Q28" s="2"/>
    </row>
    <row r="29" spans="1:18" ht="12.95" customHeight="1" x14ac:dyDescent="0.2">
      <c r="C29" s="10"/>
      <c r="D29" s="10"/>
      <c r="Q29" s="2"/>
    </row>
    <row r="30" spans="1:18" ht="12.95" customHeight="1" x14ac:dyDescent="0.2">
      <c r="C30" s="10"/>
      <c r="D30" s="10"/>
      <c r="Q30" s="2"/>
    </row>
    <row r="31" spans="1:18" ht="12.95" customHeight="1" x14ac:dyDescent="0.2">
      <c r="C31" s="10"/>
      <c r="D31" s="10"/>
      <c r="Q31" s="2"/>
    </row>
    <row r="32" spans="1:18" ht="12.95" customHeight="1" x14ac:dyDescent="0.2">
      <c r="C32" s="10"/>
      <c r="D32" s="10"/>
      <c r="Q32" s="2"/>
    </row>
    <row r="33" spans="3:17" ht="12.95" customHeight="1" x14ac:dyDescent="0.2">
      <c r="C33" s="10"/>
      <c r="D33" s="10"/>
      <c r="Q33" s="2"/>
    </row>
    <row r="34" spans="3:17" ht="12.95" customHeight="1" x14ac:dyDescent="0.2">
      <c r="C34" s="10"/>
      <c r="D34" s="10"/>
    </row>
    <row r="35" spans="3:17" ht="12.95" customHeight="1" x14ac:dyDescent="0.2">
      <c r="C35" s="10"/>
      <c r="D35" s="10"/>
    </row>
    <row r="36" spans="3:17" ht="12.95" customHeight="1" x14ac:dyDescent="0.2">
      <c r="C36" s="10"/>
      <c r="D36" s="10"/>
    </row>
    <row r="37" spans="3:17" ht="12.95" customHeight="1" x14ac:dyDescent="0.2">
      <c r="C37" s="10"/>
      <c r="D37" s="10"/>
    </row>
    <row r="38" spans="3:17" ht="12.95" customHeight="1" x14ac:dyDescent="0.2">
      <c r="C38" s="10"/>
      <c r="D38" s="10"/>
    </row>
    <row r="39" spans="3:17" ht="12.95" customHeight="1" x14ac:dyDescent="0.2">
      <c r="C39" s="10"/>
      <c r="D39" s="10"/>
    </row>
    <row r="40" spans="3:17" ht="12.95" customHeight="1" x14ac:dyDescent="0.2">
      <c r="C40" s="10"/>
      <c r="D40" s="10"/>
    </row>
    <row r="41" spans="3:17" ht="12.95" customHeight="1" x14ac:dyDescent="0.2">
      <c r="C41" s="10"/>
      <c r="D41" s="10"/>
    </row>
    <row r="42" spans="3:17" ht="12.95" customHeight="1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2024-08-10T06:25:08Z</dcterms:modified>
</cp:coreProperties>
</file>