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042793C-8E65-4347-A651-D35A6A55F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E22" i="1"/>
  <c r="F22" i="1"/>
  <c r="G22" i="1" s="1"/>
  <c r="K22" i="1" s="1"/>
  <c r="B2" i="1"/>
  <c r="A1" i="1"/>
  <c r="C9" i="1"/>
  <c r="D9" i="1"/>
  <c r="A21" i="1"/>
  <c r="C21" i="1"/>
  <c r="C17" i="1"/>
  <c r="Q21" i="1"/>
  <c r="E21" i="1"/>
  <c r="F21" i="1"/>
  <c r="G21" i="1" s="1"/>
  <c r="I21" i="1" s="1"/>
  <c r="C12" i="1"/>
  <c r="C11" i="1"/>
  <c r="F15" i="1" l="1"/>
  <c r="C15" i="1"/>
  <c r="F16" i="1" s="1"/>
  <c r="O21" i="1"/>
  <c r="O22" i="1"/>
  <c r="C16" i="1"/>
  <c r="D18" i="1" s="1"/>
  <c r="F18" i="1" l="1"/>
  <c r="F17" i="1"/>
  <c r="C18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<sst xmlns="http://schemas.openxmlformats.org/spreadsheetml/2006/main" count="56" uniqueCount="52">
  <si>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</si>
  <si>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</si>
  <si>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</si>
  <si>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</si>
  <si>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</si>
  <si>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</si>
  <si>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</si>
  <si>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</si>
  <si>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</si>
  <si>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</si>
  <si>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</si>
  <si>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</si>
  <si>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</si>
  <si>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</si>
  <si>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</si>
  <si>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</si>
  <si>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</si>
  <si>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</si>
  <si>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</si>
  <si>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</si>
  <si>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</si>
  <si>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</si>
  <si>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</si>
  <si>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</si>
  <si>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</si>
  <si>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</si>
  <si>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</si>
  <si>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</si>
  <si>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</si>
  <si>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</si>
  <si>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</si>
  <si>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</si>
  <si>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</si>
  <si>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</si>
  <si>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</si>
  <si>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</si>
  <si>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</si>
  <si>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</si>
  <si>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</si>
  <si>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</si>
  <si>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NX Dra</t>
  </si>
  <si>
    <t>2013a</t>
  </si>
  <si>
    <t>G4550-2039</t>
  </si>
  <si>
    <t>EW</t>
  </si>
  <si>
    <t>BRNO</t>
  </si>
  <si>
    <t>OEJV 0211</t>
  </si>
  <si>
    <t>I</t>
  </si>
  <si>
    <t xml:space="preserve">Mag </t>
  </si>
  <si>
    <t>Next ToM-P</t>
  </si>
  <si>
    <t>Next ToM-S</t>
  </si>
  <si>
    <t>VSX</t>
  </si>
  <si>
    <t>15.10 (0.17)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</si>
</sst>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15" fillId="4" borderId="6" xfId="0" applyFont="1" applyFill="1" applyBorder="1" applyAlignment="1">
      <alignment horizontal="right" vertical="center"/>
    </xf>
    <xf numFmtId="0" fontId="15" fillId="4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0" fontId="15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NX Dra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FA-4C6F-A97C-E68B5659A2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A-4C6F-A97C-E68B5659A2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FA-4C6F-A97C-E68B5659A2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3.2399999996414408E-2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FA-4C6F-A97C-E68B5659A2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FA-4C6F-A97C-E68B5659A2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FA-4C6F-A97C-E68B5659A2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FA-4C6F-A97C-E68B5659A2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3.2399999996414408E-2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FA-4C6F-A97C-E68B5659A21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FA-4C6F-A97C-E68B5659A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457472"/>
        <c:axId val="1"/>
      </c:scatterChart>
      <c:valAx>
        <c:axId val="64645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457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54CE89-9EAE-B879-D552-8D5D1DDB9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tr">
        <f>F1&amp;" / GSC "&amp;RIGHT(I1,9)</f>
        <v>NX Dra / GSC 4550-2039</v>
      </c>
      <c r="F1" s="29" t="s">
        <v>40</v>
      </c>
      <c r="G1" s="30" t="s">
        <v>41</v>
      </c>
      <c r="H1" s="31"/>
      <c r="I1" s="32" t="s">
        <v>42</v>
      </c>
      <c r="J1" s="33" t="s">
        <v>40</v>
      </c>
      <c r="K1" s="34">
        <v>11.3408</v>
      </c>
      <c r="L1" s="35">
        <v>75.164289999999994</v>
      </c>
      <c r="M1" s="36">
        <v>54533.584000000003</v>
      </c>
      <c r="N1" s="36">
        <v>0.27582000000000001</v>
      </c>
      <c r="O1" s="32" t="s">
        <v>43</v>
      </c>
      <c r="P1">
        <v>12.62</v>
      </c>
    </row>
    <row r="2" spans="1:16" ht="12.95" customHeight="1" x14ac:dyDescent="0.2">
      <c r="A2" t="s">
        <v>23</v>
      </c>
      <c r="B2" t="str">
        <f>O1</f>
        <v>EW</v>
      </c>
      <c r="C2" s="28"/>
      <c r="D2" s="3"/>
    </row>
    <row r="3" spans="1:16" ht="12.95" customHeight="1" thickBot="1" x14ac:dyDescent="0.25"/>
    <row r="4" spans="1:16" ht="12.95" customHeight="1" thickTop="1" thickBot="1" x14ac:dyDescent="0.25">
      <c r="A4" s="5" t="s">
        <v>0</v>
      </c>
      <c r="C4" s="26">
        <v>54533.584000000003</v>
      </c>
      <c r="D4" s="27">
        <v>0.27582000000000001</v>
      </c>
      <c r="E4" s="37"/>
    </row>
    <row r="5" spans="1:16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ht="12.95" customHeight="1" x14ac:dyDescent="0.2">
      <c r="A6" s="5" t="s">
        <v>1</v>
      </c>
    </row>
    <row r="7" spans="1:16" ht="12.95" customHeight="1" x14ac:dyDescent="0.2">
      <c r="A7" t="s">
        <v>2</v>
      </c>
      <c r="C7" s="39">
        <v>54533.584000000003</v>
      </c>
      <c r="D7" s="38" t="s">
        <v>44</v>
      </c>
      <c r="E7" s="48" t="s">
        <v>50</v>
      </c>
    </row>
    <row r="8" spans="1:16" ht="12.95" customHeight="1" x14ac:dyDescent="0.2">
      <c r="A8" t="s">
        <v>3</v>
      </c>
      <c r="C8" s="39">
        <v>0.27582000000000001</v>
      </c>
      <c r="D8" s="38" t="s">
        <v>44</v>
      </c>
      <c r="E8" s="48" t="s">
        <v>50</v>
      </c>
    </row>
    <row r="9" spans="1:16" ht="12.95" customHeight="1" x14ac:dyDescent="0.2">
      <c r="A9" s="23" t="s">
        <v>31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6" ht="12.95" customHeight="1" x14ac:dyDescent="0.2">
      <c r="A11" s="10" t="s">
        <v>15</v>
      </c>
      <c r="B11" s="10"/>
      <c r="C11" s="20">
        <f ca="1">INTERCEPT(INDIRECT($D$9):G992,INDIRECT($C$9):F992)</f>
        <v>0</v>
      </c>
      <c r="D11" s="3"/>
      <c r="E11" s="10"/>
    </row>
    <row r="12" spans="1:16" ht="12.95" customHeight="1" x14ac:dyDescent="0.2">
      <c r="A12" s="10" t="s">
        <v>16</v>
      </c>
      <c r="B12" s="10"/>
      <c r="C12" s="20">
        <f ca="1">SLOPE(INDIRECT($D$9):G992,INDIRECT($C$9):F992)</f>
        <v>2.6677645118496835E-6</v>
      </c>
      <c r="D12" s="3"/>
      <c r="E12" s="42" t="s">
        <v>47</v>
      </c>
      <c r="F12" s="43" t="s">
        <v>51</v>
      </c>
    </row>
    <row r="13" spans="1:16" ht="12.95" customHeight="1" x14ac:dyDescent="0.2">
      <c r="A13" s="10" t="s">
        <v>18</v>
      </c>
      <c r="B13" s="10"/>
      <c r="C13" s="3" t="s">
        <v>13</v>
      </c>
      <c r="E13" s="40" t="s">
        <v>33</v>
      </c>
      <c r="F13" s="44">
        <v>1</v>
      </c>
    </row>
    <row r="14" spans="1:16" ht="12.95" customHeight="1" x14ac:dyDescent="0.2">
      <c r="A14" s="10"/>
      <c r="B14" s="10"/>
      <c r="C14" s="10"/>
      <c r="E14" s="40" t="s">
        <v>30</v>
      </c>
      <c r="F14" s="45">
        <f ca="1">NOW()+15018.5+$C$5/24</f>
        <v>60532.770596759256</v>
      </c>
    </row>
    <row r="15" spans="1:16" ht="12.95" customHeight="1" x14ac:dyDescent="0.2">
      <c r="A15" s="12" t="s">
        <v>17</v>
      </c>
      <c r="B15" s="10"/>
      <c r="C15" s="13">
        <f ca="1">(C7+C11)+(C8+C12)*INT(MAX(F21:F3533))</f>
        <v>57883.450299999997</v>
      </c>
      <c r="E15" s="40" t="s">
        <v>34</v>
      </c>
      <c r="F15" s="45">
        <f ca="1">ROUND(2*($F$14-$C$7)/$C$8,0)/2+$F$13</f>
        <v>21751.5</v>
      </c>
    </row>
    <row r="16" spans="1:16" ht="12.95" customHeight="1" x14ac:dyDescent="0.2">
      <c r="A16" s="15" t="s">
        <v>4</v>
      </c>
      <c r="B16" s="10"/>
      <c r="C16" s="16">
        <f ca="1">+C8+C12</f>
        <v>0.27582266776451186</v>
      </c>
      <c r="E16" s="40" t="s">
        <v>35</v>
      </c>
      <c r="F16" s="45">
        <f ca="1">ROUND(2*($F$14-$C$15)/$C$16,0)/2+$F$13</f>
        <v>9606</v>
      </c>
    </row>
    <row r="17" spans="1:21" ht="12.95" customHeight="1" thickBot="1" x14ac:dyDescent="0.25">
      <c r="A17" s="14" t="s">
        <v>27</v>
      </c>
      <c r="B17" s="10"/>
      <c r="C17" s="10">
        <f>COUNT(C21:C2191)</f>
        <v>2</v>
      </c>
      <c r="E17" s="40" t="s">
        <v>48</v>
      </c>
      <c r="F17" s="46">
        <f ca="1">+$C$15+$C$16*$F$16-15018.5-$C$5/24</f>
        <v>45514.898679879232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57883.450299999997</v>
      </c>
      <c r="D18" s="19">
        <f ca="1">+C16</f>
        <v>0.27582266776451186</v>
      </c>
      <c r="E18" s="41" t="s">
        <v>49</v>
      </c>
      <c r="F18" s="47">
        <f ca="1">+($C$15+$C$16*$F$16)-($C$16/2)-15018.5-$C$5/24</f>
        <v>45514.760768545348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32</v>
      </c>
    </row>
    <row r="21" spans="1:21" ht="12.95" customHeight="1" x14ac:dyDescent="0.2">
      <c r="A21" t="str">
        <f>D7</f>
        <v>BRNO</v>
      </c>
      <c r="B21" s="3"/>
      <c r="C21" s="8">
        <f>C$7</f>
        <v>54533.584000000003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39515.084000000003</v>
      </c>
    </row>
    <row r="22" spans="1:21" ht="12.95" customHeight="1" x14ac:dyDescent="0.2">
      <c r="A22" t="s">
        <v>45</v>
      </c>
      <c r="B22" s="3" t="s">
        <v>46</v>
      </c>
      <c r="C22" s="8">
        <v>57883.450299999997</v>
      </c>
      <c r="D22" s="8">
        <v>2E-3</v>
      </c>
      <c r="E22">
        <f>+(C22-C$7)/C$8</f>
        <v>12145.117467913835</v>
      </c>
      <c r="F22">
        <f>ROUND(2*E22,0)/2</f>
        <v>12145</v>
      </c>
      <c r="G22">
        <f>+C22-(C$7+F22*C$8)</f>
        <v>3.2399999996414408E-2</v>
      </c>
      <c r="K22">
        <f>+G22</f>
        <v>3.2399999996414408E-2</v>
      </c>
      <c r="O22">
        <f ca="1">+C$11+C$12*$F22</f>
        <v>3.2399999996414408E-2</v>
      </c>
      <c r="Q22" s="2">
        <f>+C22-15018.5</f>
        <v>42864.950299999997</v>
      </c>
    </row>
    <row r="23" spans="1:21" ht="12.95" customHeight="1" x14ac:dyDescent="0.2">
      <c r="B23" s="3"/>
      <c r="C23" s="8"/>
      <c r="D23" s="8"/>
      <c r="Q23" s="2"/>
    </row>
    <row r="24" spans="1:21" ht="12.95" customHeight="1" x14ac:dyDescent="0.2">
      <c r="B24" s="3"/>
      <c r="C24" s="8"/>
      <c r="D24" s="8"/>
      <c r="Q24" s="2"/>
    </row>
    <row r="25" spans="1:21" ht="12.95" customHeight="1" x14ac:dyDescent="0.2">
      <c r="B25" s="3"/>
      <c r="C25" s="8"/>
      <c r="D25" s="8"/>
      <c r="Q25" s="2"/>
    </row>
    <row r="26" spans="1:21" ht="12.95" customHeight="1" x14ac:dyDescent="0.2">
      <c r="B26" s="3"/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2024-08-10T06:29:39Z</dcterms:modified>
</cp:coreProperties>
</file>