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F8A8C96-2E12-4CEE-A896-3FD871FCC5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Q27" i="1"/>
  <c r="Q28" i="1"/>
  <c r="Q29" i="1"/>
  <c r="Q30" i="1"/>
  <c r="E24" i="1"/>
  <c r="F24" i="1"/>
  <c r="G24" i="1" s="1"/>
  <c r="K24" i="1" s="1"/>
  <c r="Q22" i="1"/>
  <c r="Q23" i="1"/>
  <c r="Q24" i="1"/>
  <c r="Q25" i="1"/>
  <c r="Q26" i="1"/>
  <c r="D9" i="1"/>
  <c r="E21" i="1"/>
  <c r="F21" i="1"/>
  <c r="G21" i="1" s="1"/>
  <c r="I21" i="1" s="1"/>
  <c r="E9" i="1"/>
  <c r="C17" i="1"/>
  <c r="Q21" i="1"/>
  <c r="E25" i="1"/>
  <c r="F25" i="1"/>
  <c r="G25" i="1" s="1"/>
  <c r="K25" i="1" s="1"/>
  <c r="E27" i="1"/>
  <c r="F27" i="1"/>
  <c r="G27" i="1" s="1"/>
  <c r="K27" i="1" s="1"/>
  <c r="E30" i="1"/>
  <c r="F30" i="1" s="1"/>
  <c r="G30" i="1" s="1"/>
  <c r="K30" i="1" s="1"/>
  <c r="E23" i="1"/>
  <c r="F23" i="1" s="1"/>
  <c r="G23" i="1" s="1"/>
  <c r="K23" i="1" s="1"/>
  <c r="E26" i="1"/>
  <c r="F26" i="1"/>
  <c r="G26" i="1"/>
  <c r="K26" i="1" s="1"/>
  <c r="E28" i="1"/>
  <c r="F28" i="1" s="1"/>
  <c r="G28" i="1" s="1"/>
  <c r="K28" i="1" s="1"/>
  <c r="E29" i="1"/>
  <c r="F29" i="1"/>
  <c r="G29" i="1" s="1"/>
  <c r="K29" i="1" s="1"/>
  <c r="E22" i="1"/>
  <c r="F22" i="1" s="1"/>
  <c r="G22" i="1" s="1"/>
  <c r="K22" i="1" s="1"/>
  <c r="C12" i="1"/>
  <c r="C11" i="1"/>
  <c r="F15" i="1" l="1"/>
  <c r="C16" i="1"/>
  <c r="D18" i="1" s="1"/>
  <c r="C15" i="1"/>
  <c r="O27" i="1"/>
  <c r="O21" i="1"/>
  <c r="O22" i="1"/>
  <c r="O30" i="1"/>
  <c r="O24" i="1"/>
  <c r="O23" i="1"/>
  <c r="O29" i="1"/>
  <c r="O26" i="1"/>
  <c r="O25" i="1"/>
  <c r="O28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<sst xmlns="http://schemas.openxmlformats.org/spreadsheetml/2006/main" count="78" uniqueCount="58">
  <si>
    <t>I</t>
  </si>
  <si>
    <t>II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</si>
  <si>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</si>
  <si>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</si>
  <si>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</si>
  <si>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</si>
  <si>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</si>
  <si>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</si>
  <si>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</si>
  <si>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</si>
  <si>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</si>
  <si>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</si>
  <si>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</si>
  <si>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</si>
  <si>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</si>
  <si>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</si>
  <si>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</si>
  <si>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</si>
  <si>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</si>
  <si>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</si>
  <si>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</si>
  <si>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</si>
  <si>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</si>
  <si>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</si>
  <si>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</si>
  <si>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</si>
  <si>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</si>
  <si>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</si>
  <si>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</si>
  <si>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</si>
  <si>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</si>
  <si>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</si>
  <si>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</si>
  <si>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</si>
  <si>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</si>
  <si>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</si>
  <si>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</si>
  <si>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</si>
  <si>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</si>
  <si>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</si>
  <si>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</si>
  <si>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</si>
  <si>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PT Dra</t>
  </si>
  <si>
    <t>2013a</t>
  </si>
  <si>
    <t>G3864-0107</t>
  </si>
  <si>
    <t>EW</t>
  </si>
  <si>
    <t>pr_0</t>
  </si>
  <si>
    <t>~</t>
  </si>
  <si>
    <t>PT Dra / GSC 3864-0107</t>
  </si>
  <si>
    <t>as of 2017-11-29</t>
  </si>
  <si>
    <t>GCVS</t>
  </si>
  <si>
    <t>OEJV 0179</t>
  </si>
  <si>
    <t>OEJV 0211</t>
  </si>
  <si>
    <t>Next ToM-P</t>
  </si>
  <si>
    <t>Next ToM-S</t>
  </si>
  <si>
    <t>14.30-14.90</t>
  </si>
  <si>
    <t xml:space="preserve">Mag R1 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</si>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</sst>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17" fillId="0" borderId="0"/>
    <xf numFmtId="0" fontId="17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6" fillId="24" borderId="5" xfId="0" applyFont="1" applyFill="1" applyBorder="1" applyAlignment="1">
      <alignment horizontal="left" vertical="center"/>
    </xf>
    <xf numFmtId="0" fontId="18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6" fillId="24" borderId="5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17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17" fillId="25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11" fillId="0" borderId="0" xfId="0" applyFont="1" applyAlignment="1"/>
    <xf numFmtId="0" fontId="18" fillId="0" borderId="0" xfId="42" applyFont="1"/>
    <xf numFmtId="0" fontId="18" fillId="0" borderId="0" xfId="42" applyFont="1" applyAlignment="1">
      <alignment horizontal="center"/>
    </xf>
    <xf numFmtId="0" fontId="18" fillId="0" borderId="0" xfId="42" applyFont="1" applyAlignment="1">
      <alignment horizontal="left"/>
    </xf>
    <xf numFmtId="0" fontId="18" fillId="0" borderId="0" xfId="41" applyFont="1"/>
    <xf numFmtId="0" fontId="18" fillId="0" borderId="0" xfId="41" applyFont="1" applyAlignment="1">
      <alignment horizontal="center"/>
    </xf>
    <xf numFmtId="0" fontId="18" fillId="0" borderId="0" xfId="41" applyFont="1" applyAlignment="1">
      <alignment horizontal="left"/>
    </xf>
    <xf numFmtId="0" fontId="0" fillId="0" borderId="0" xfId="0" applyAlignment="1">
      <alignment horizontal="right"/>
    </xf>
    <xf numFmtId="0" fontId="34" fillId="0" borderId="13" xfId="0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center"/>
    </xf>
    <xf numFmtId="0" fontId="6" fillId="26" borderId="11" xfId="0" applyFont="1" applyFill="1" applyBorder="1" applyAlignment="1">
      <alignment horizontal="right" vertical="center"/>
    </xf>
    <xf numFmtId="0" fontId="6" fillId="26" borderId="12" xfId="0" applyFont="1" applyFill="1" applyBorder="1" applyAlignment="1">
      <alignment horizontal="center" vertical="center"/>
    </xf>
    <xf numFmtId="0" fontId="35" fillId="0" borderId="14" xfId="0" applyFont="1" applyBorder="1" applyAlignment="1">
      <alignment horizontal="right" vertical="center"/>
    </xf>
    <xf numFmtId="0" fontId="36" fillId="0" borderId="14" xfId="0" applyFont="1" applyBorder="1" applyAlignment="1">
      <alignment horizontal="right" vertical="center"/>
    </xf>
    <xf numFmtId="22" fontId="36" fillId="0" borderId="14" xfId="0" applyNumberFormat="1" applyFont="1" applyBorder="1" applyAlignment="1">
      <alignment horizontal="right" vertical="center"/>
    </xf>
    <xf numFmtId="22" fontId="36" fillId="0" borderId="15" xfId="0" applyNumberFormat="1" applyFont="1" applyBorder="1" applyAlignment="1">
      <alignment horizontal="right" vertical="center"/>
    </xf>
    <xf numFmtId="0" fontId="6" fillId="0" borderId="0" xfId="0" applyFont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PT Dra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21171</c:v>
                </c:pt>
                <c:pt idx="2">
                  <c:v>21171</c:v>
                </c:pt>
                <c:pt idx="3">
                  <c:v>21337.5</c:v>
                </c:pt>
                <c:pt idx="4">
                  <c:v>21337.5</c:v>
                </c:pt>
                <c:pt idx="5">
                  <c:v>22394</c:v>
                </c:pt>
                <c:pt idx="6">
                  <c:v>23631</c:v>
                </c:pt>
                <c:pt idx="7">
                  <c:v>23631</c:v>
                </c:pt>
                <c:pt idx="8">
                  <c:v>23631.5</c:v>
                </c:pt>
                <c:pt idx="9">
                  <c:v>23631.5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CF-4DA3-A7D0-18E02114FAB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21171</c:v>
                </c:pt>
                <c:pt idx="2">
                  <c:v>21171</c:v>
                </c:pt>
                <c:pt idx="3">
                  <c:v>21337.5</c:v>
                </c:pt>
                <c:pt idx="4">
                  <c:v>21337.5</c:v>
                </c:pt>
                <c:pt idx="5">
                  <c:v>22394</c:v>
                </c:pt>
                <c:pt idx="6">
                  <c:v>23631</c:v>
                </c:pt>
                <c:pt idx="7">
                  <c:v>23631</c:v>
                </c:pt>
                <c:pt idx="8">
                  <c:v>23631.5</c:v>
                </c:pt>
                <c:pt idx="9">
                  <c:v>23631.5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CF-4DA3-A7D0-18E02114FAB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21171</c:v>
                </c:pt>
                <c:pt idx="2">
                  <c:v>21171</c:v>
                </c:pt>
                <c:pt idx="3">
                  <c:v>21337.5</c:v>
                </c:pt>
                <c:pt idx="4">
                  <c:v>21337.5</c:v>
                </c:pt>
                <c:pt idx="5">
                  <c:v>22394</c:v>
                </c:pt>
                <c:pt idx="6">
                  <c:v>23631</c:v>
                </c:pt>
                <c:pt idx="7">
                  <c:v>23631</c:v>
                </c:pt>
                <c:pt idx="8">
                  <c:v>23631.5</c:v>
                </c:pt>
                <c:pt idx="9">
                  <c:v>23631.5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CF-4DA3-A7D0-18E02114FAB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21171</c:v>
                </c:pt>
                <c:pt idx="2">
                  <c:v>21171</c:v>
                </c:pt>
                <c:pt idx="3">
                  <c:v>21337.5</c:v>
                </c:pt>
                <c:pt idx="4">
                  <c:v>21337.5</c:v>
                </c:pt>
                <c:pt idx="5">
                  <c:v>22394</c:v>
                </c:pt>
                <c:pt idx="6">
                  <c:v>23631</c:v>
                </c:pt>
                <c:pt idx="7">
                  <c:v>23631</c:v>
                </c:pt>
                <c:pt idx="8">
                  <c:v>23631.5</c:v>
                </c:pt>
                <c:pt idx="9">
                  <c:v>23631.5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-3.9329999999608845E-2</c:v>
                </c:pt>
                <c:pt idx="2">
                  <c:v>-3.9069999998901039E-2</c:v>
                </c:pt>
                <c:pt idx="3">
                  <c:v>-4.1555000003427267E-2</c:v>
                </c:pt>
                <c:pt idx="4">
                  <c:v>-4.1275000003224704E-2</c:v>
                </c:pt>
                <c:pt idx="5">
                  <c:v>-4.2309999997087289E-2</c:v>
                </c:pt>
                <c:pt idx="6">
                  <c:v>-4.3210000003455207E-2</c:v>
                </c:pt>
                <c:pt idx="7">
                  <c:v>-4.2480000032810494E-2</c:v>
                </c:pt>
                <c:pt idx="8">
                  <c:v>-4.4954999873880297E-2</c:v>
                </c:pt>
                <c:pt idx="9">
                  <c:v>-4.4125000073108822E-2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CF-4DA3-A7D0-18E02114FAB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21171</c:v>
                </c:pt>
                <c:pt idx="2">
                  <c:v>21171</c:v>
                </c:pt>
                <c:pt idx="3">
                  <c:v>21337.5</c:v>
                </c:pt>
                <c:pt idx="4">
                  <c:v>21337.5</c:v>
                </c:pt>
                <c:pt idx="5">
                  <c:v>22394</c:v>
                </c:pt>
                <c:pt idx="6">
                  <c:v>23631</c:v>
                </c:pt>
                <c:pt idx="7">
                  <c:v>23631</c:v>
                </c:pt>
                <c:pt idx="8">
                  <c:v>23631.5</c:v>
                </c:pt>
                <c:pt idx="9">
                  <c:v>23631.5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BCF-4DA3-A7D0-18E02114FAB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21171</c:v>
                </c:pt>
                <c:pt idx="2">
                  <c:v>21171</c:v>
                </c:pt>
                <c:pt idx="3">
                  <c:v>21337.5</c:v>
                </c:pt>
                <c:pt idx="4">
                  <c:v>21337.5</c:v>
                </c:pt>
                <c:pt idx="5">
                  <c:v>22394</c:v>
                </c:pt>
                <c:pt idx="6">
                  <c:v>23631</c:v>
                </c:pt>
                <c:pt idx="7">
                  <c:v>23631</c:v>
                </c:pt>
                <c:pt idx="8">
                  <c:v>23631.5</c:v>
                </c:pt>
                <c:pt idx="9">
                  <c:v>23631.5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BCF-4DA3-A7D0-18E02114FAB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21171</c:v>
                </c:pt>
                <c:pt idx="2">
                  <c:v>21171</c:v>
                </c:pt>
                <c:pt idx="3">
                  <c:v>21337.5</c:v>
                </c:pt>
                <c:pt idx="4">
                  <c:v>21337.5</c:v>
                </c:pt>
                <c:pt idx="5">
                  <c:v>22394</c:v>
                </c:pt>
                <c:pt idx="6">
                  <c:v>23631</c:v>
                </c:pt>
                <c:pt idx="7">
                  <c:v>23631</c:v>
                </c:pt>
                <c:pt idx="8">
                  <c:v>23631.5</c:v>
                </c:pt>
                <c:pt idx="9">
                  <c:v>23631.5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BCF-4DA3-A7D0-18E02114FAB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21171</c:v>
                </c:pt>
                <c:pt idx="2">
                  <c:v>21171</c:v>
                </c:pt>
                <c:pt idx="3">
                  <c:v>21337.5</c:v>
                </c:pt>
                <c:pt idx="4">
                  <c:v>21337.5</c:v>
                </c:pt>
                <c:pt idx="5">
                  <c:v>22394</c:v>
                </c:pt>
                <c:pt idx="6">
                  <c:v>23631</c:v>
                </c:pt>
                <c:pt idx="7">
                  <c:v>23631</c:v>
                </c:pt>
                <c:pt idx="8">
                  <c:v>23631.5</c:v>
                </c:pt>
                <c:pt idx="9">
                  <c:v>23631.5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-2.0773040608021431E-4</c:v>
                </c:pt>
                <c:pt idx="1">
                  <c:v>-3.9652021693527044E-2</c:v>
                </c:pt>
                <c:pt idx="2">
                  <c:v>-3.9652021693527044E-2</c:v>
                </c:pt>
                <c:pt idx="3">
                  <c:v>-3.9962232571584759E-2</c:v>
                </c:pt>
                <c:pt idx="4">
                  <c:v>-3.9962232571584759E-2</c:v>
                </c:pt>
                <c:pt idx="5">
                  <c:v>-4.193062772274378E-2</c:v>
                </c:pt>
                <c:pt idx="6">
                  <c:v>-4.4235317549514916E-2</c:v>
                </c:pt>
                <c:pt idx="7">
                  <c:v>-4.4235317549514916E-2</c:v>
                </c:pt>
                <c:pt idx="8">
                  <c:v>-4.4236249113713287E-2</c:v>
                </c:pt>
                <c:pt idx="9">
                  <c:v>-4.4236249113713287E-2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BCF-4DA3-A7D0-18E02114FAB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21171</c:v>
                </c:pt>
                <c:pt idx="2">
                  <c:v>21171</c:v>
                </c:pt>
                <c:pt idx="3">
                  <c:v>21337.5</c:v>
                </c:pt>
                <c:pt idx="4">
                  <c:v>21337.5</c:v>
                </c:pt>
                <c:pt idx="5">
                  <c:v>22394</c:v>
                </c:pt>
                <c:pt idx="6">
                  <c:v>23631</c:v>
                </c:pt>
                <c:pt idx="7">
                  <c:v>23631</c:v>
                </c:pt>
                <c:pt idx="8">
                  <c:v>23631.5</c:v>
                </c:pt>
                <c:pt idx="9">
                  <c:v>23631.5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BCF-4DA3-A7D0-18E02114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934600"/>
        <c:axId val="1"/>
      </c:scatterChart>
      <c:valAx>
        <c:axId val="774934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4934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4B4D9AE-8FE4-FD09-079D-254FC2C84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48</v>
      </c>
      <c r="F1" s="31" t="s">
        <v>42</v>
      </c>
      <c r="G1" s="30" t="s">
        <v>43</v>
      </c>
      <c r="H1" s="32"/>
      <c r="I1" s="33" t="s">
        <v>44</v>
      </c>
      <c r="J1" s="34" t="s">
        <v>42</v>
      </c>
      <c r="K1" s="33">
        <v>14.5909</v>
      </c>
      <c r="L1" s="35">
        <v>55.084809999999997</v>
      </c>
      <c r="M1" s="36">
        <v>51400.953000000001</v>
      </c>
      <c r="N1" s="36">
        <v>0.27077000000000001</v>
      </c>
      <c r="O1" s="37" t="s">
        <v>45</v>
      </c>
      <c r="P1" s="35">
        <v>14.3</v>
      </c>
      <c r="Q1" s="35">
        <v>14.9</v>
      </c>
      <c r="R1" s="38" t="s">
        <v>46</v>
      </c>
      <c r="S1" s="39" t="s">
        <v>47</v>
      </c>
    </row>
    <row r="2" spans="1:19" ht="12.95" customHeight="1" x14ac:dyDescent="0.2">
      <c r="A2" t="s">
        <v>25</v>
      </c>
      <c r="B2" t="s">
        <v>45</v>
      </c>
      <c r="C2" s="29"/>
      <c r="D2" s="3"/>
    </row>
    <row r="3" spans="1:19" ht="12.95" customHeight="1" thickBot="1" x14ac:dyDescent="0.25">
      <c r="C3" s="40" t="s">
        <v>49</v>
      </c>
    </row>
    <row r="4" spans="1:19" ht="12.95" customHeight="1" thickTop="1" thickBot="1" x14ac:dyDescent="0.25">
      <c r="A4" s="5" t="s">
        <v>2</v>
      </c>
      <c r="C4" s="26">
        <v>51400.953000000001</v>
      </c>
      <c r="D4" s="27">
        <v>0.27077000000000001</v>
      </c>
    </row>
    <row r="5" spans="1:19" ht="12.95" customHeight="1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ht="12.95" customHeight="1" x14ac:dyDescent="0.2">
      <c r="A6" s="5" t="s">
        <v>3</v>
      </c>
    </row>
    <row r="7" spans="1:19" ht="12.95" customHeight="1" x14ac:dyDescent="0.2">
      <c r="A7" t="s">
        <v>4</v>
      </c>
      <c r="C7" s="47">
        <v>51400.953000000001</v>
      </c>
      <c r="D7" s="28" t="s">
        <v>50</v>
      </c>
      <c r="E7" s="56" t="s">
        <v>57</v>
      </c>
    </row>
    <row r="8" spans="1:19" ht="12.95" customHeight="1" x14ac:dyDescent="0.2">
      <c r="A8" t="s">
        <v>5</v>
      </c>
      <c r="C8" s="47">
        <v>0.27077000000000001</v>
      </c>
      <c r="D8" s="28" t="s">
        <v>50</v>
      </c>
      <c r="E8" s="56" t="s">
        <v>57</v>
      </c>
    </row>
    <row r="9" spans="1:19" ht="12.95" customHeight="1" x14ac:dyDescent="0.2">
      <c r="A9" s="23" t="s">
        <v>33</v>
      </c>
      <c r="C9" s="24">
        <v>21</v>
      </c>
      <c r="D9" s="21" t="str">
        <f>"F"&amp;C9</f>
        <v>F21</v>
      </c>
      <c r="E9" s="22" t="str">
        <f>"G"&amp;C9</f>
        <v>G21</v>
      </c>
    </row>
    <row r="10" spans="1:19" ht="12.95" customHeight="1" thickBot="1" x14ac:dyDescent="0.25">
      <c r="A10" s="10"/>
      <c r="B10" s="10"/>
      <c r="C10" s="4" t="s">
        <v>21</v>
      </c>
      <c r="D10" s="4" t="s">
        <v>22</v>
      </c>
      <c r="E10" s="10"/>
    </row>
    <row r="11" spans="1:19" ht="12.95" customHeight="1" x14ac:dyDescent="0.2">
      <c r="A11" s="10" t="s">
        <v>17</v>
      </c>
      <c r="B11" s="10"/>
      <c r="C11" s="20">
        <f ca="1">INTERCEPT(INDIRECT($E$9):G992,INDIRECT($D$9):F992)</f>
        <v>-2.0773040608021431E-4</v>
      </c>
      <c r="D11" s="3"/>
      <c r="E11" s="10"/>
    </row>
    <row r="12" spans="1:19" ht="12.95" customHeight="1" x14ac:dyDescent="0.2">
      <c r="A12" s="10" t="s">
        <v>18</v>
      </c>
      <c r="B12" s="10"/>
      <c r="C12" s="20">
        <f ca="1">SLOPE(INDIRECT($E$9):G992,INDIRECT($D$9):F992)</f>
        <v>-1.8631283967430367E-6</v>
      </c>
      <c r="D12" s="3"/>
      <c r="E12" s="50" t="s">
        <v>56</v>
      </c>
      <c r="F12" s="51" t="s">
        <v>55</v>
      </c>
    </row>
    <row r="13" spans="1:19" ht="12.95" customHeight="1" x14ac:dyDescent="0.2">
      <c r="A13" s="10" t="s">
        <v>20</v>
      </c>
      <c r="B13" s="10"/>
      <c r="C13" s="3" t="s">
        <v>15</v>
      </c>
      <c r="E13" s="48" t="s">
        <v>35</v>
      </c>
      <c r="F13" s="52">
        <v>1</v>
      </c>
    </row>
    <row r="14" spans="1:19" ht="12.95" customHeight="1" x14ac:dyDescent="0.2">
      <c r="A14" s="10"/>
      <c r="B14" s="10"/>
      <c r="C14" s="10"/>
      <c r="E14" s="48" t="s">
        <v>32</v>
      </c>
      <c r="F14" s="53">
        <f ca="1">NOW()+15018.5+$C$5/24</f>
        <v>60532.786523726849</v>
      </c>
    </row>
    <row r="15" spans="1:19" ht="12.95" customHeight="1" x14ac:dyDescent="0.2">
      <c r="A15" s="12" t="s">
        <v>19</v>
      </c>
      <c r="B15" s="10"/>
      <c r="C15" s="13">
        <f ca="1">(C7+C11)+(C8+C12)*INT(MAX(F21:F3533))</f>
        <v>57799.474634682447</v>
      </c>
      <c r="E15" s="48" t="s">
        <v>36</v>
      </c>
      <c r="F15" s="53">
        <f ca="1">ROUND(2*($F$14-$C$7)/$C$8,0)/2+$F$13</f>
        <v>33726.5</v>
      </c>
    </row>
    <row r="16" spans="1:19" ht="12.95" customHeight="1" x14ac:dyDescent="0.2">
      <c r="A16" s="15" t="s">
        <v>6</v>
      </c>
      <c r="B16" s="10"/>
      <c r="C16" s="16">
        <f ca="1">+C8+C12</f>
        <v>0.27076813687160328</v>
      </c>
      <c r="E16" s="48" t="s">
        <v>37</v>
      </c>
      <c r="F16" s="53">
        <f ca="1">ROUND(2*($F$14-$C$15)/$C$16,0)/2+$F$13</f>
        <v>10095.5</v>
      </c>
    </row>
    <row r="17" spans="1:21" ht="12.95" customHeight="1" thickBot="1" x14ac:dyDescent="0.25">
      <c r="A17" s="14" t="s">
        <v>29</v>
      </c>
      <c r="B17" s="10"/>
      <c r="C17" s="10">
        <f>COUNT(C21:C2191)</f>
        <v>10</v>
      </c>
      <c r="E17" s="48" t="s">
        <v>53</v>
      </c>
      <c r="F17" s="54">
        <f ca="1">+$C$15+$C$16*$F$16-15018.5-$C$5/24</f>
        <v>45514.910193803051</v>
      </c>
    </row>
    <row r="18" spans="1:21" ht="12.95" customHeight="1" thickTop="1" thickBot="1" x14ac:dyDescent="0.25">
      <c r="A18" s="15" t="s">
        <v>7</v>
      </c>
      <c r="B18" s="10"/>
      <c r="C18" s="18">
        <f ca="1">+C15</f>
        <v>57799.474634682447</v>
      </c>
      <c r="D18" s="19">
        <f ca="1">+C16</f>
        <v>0.27076813687160328</v>
      </c>
      <c r="E18" s="49" t="s">
        <v>54</v>
      </c>
      <c r="F18" s="55">
        <f ca="1">+($C$15+$C$16*$F$16)-($C$16/2)-15018.5-$C$5/24</f>
        <v>45514.774809734612</v>
      </c>
    </row>
    <row r="19" spans="1:21" ht="12.95" customHeight="1" thickTop="1" x14ac:dyDescent="0.2">
      <c r="E19" s="14"/>
      <c r="F19" s="17"/>
    </row>
    <row r="20" spans="1:21" ht="12.95" customHeight="1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5" t="s">
        <v>34</v>
      </c>
    </row>
    <row r="21" spans="1:21" ht="12.95" customHeight="1" x14ac:dyDescent="0.2">
      <c r="A21" t="s">
        <v>50</v>
      </c>
      <c r="C21" s="8">
        <v>51400.953000000001</v>
      </c>
      <c r="D21" s="8" t="s">
        <v>15</v>
      </c>
      <c r="E21">
        <f t="shared" ref="E21:E26" si="0">+(C21-C$7)/C$8</f>
        <v>0</v>
      </c>
      <c r="F21">
        <f t="shared" ref="F21:F30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-2.0773040608021431E-4</v>
      </c>
      <c r="Q21" s="2">
        <f t="shared" ref="Q21:Q26" si="4">+C21-15018.5</f>
        <v>36382.453000000001</v>
      </c>
    </row>
    <row r="22" spans="1:21" ht="12.95" customHeight="1" x14ac:dyDescent="0.2">
      <c r="A22" s="41" t="s">
        <v>51</v>
      </c>
      <c r="B22" s="42" t="s">
        <v>0</v>
      </c>
      <c r="C22" s="43">
        <v>57133.385340000001</v>
      </c>
      <c r="D22" s="43">
        <v>5.9999999999999995E-4</v>
      </c>
      <c r="E22">
        <f t="shared" si="0"/>
        <v>21170.854747571735</v>
      </c>
      <c r="F22">
        <f t="shared" si="1"/>
        <v>21171</v>
      </c>
      <c r="G22">
        <f t="shared" si="2"/>
        <v>-3.9329999999608845E-2</v>
      </c>
      <c r="K22">
        <f t="shared" ref="K22:K30" si="5">+G22</f>
        <v>-3.9329999999608845E-2</v>
      </c>
      <c r="O22">
        <f t="shared" ca="1" si="3"/>
        <v>-3.9652021693527044E-2</v>
      </c>
      <c r="Q22" s="2">
        <f t="shared" si="4"/>
        <v>42114.885340000001</v>
      </c>
    </row>
    <row r="23" spans="1:21" ht="12.95" customHeight="1" x14ac:dyDescent="0.2">
      <c r="A23" s="41" t="s">
        <v>51</v>
      </c>
      <c r="B23" s="42" t="s">
        <v>0</v>
      </c>
      <c r="C23" s="43">
        <v>57133.385600000001</v>
      </c>
      <c r="D23" s="43">
        <v>4.0000000000000002E-4</v>
      </c>
      <c r="E23">
        <f t="shared" si="0"/>
        <v>21170.855707796283</v>
      </c>
      <c r="F23">
        <f t="shared" si="1"/>
        <v>21171</v>
      </c>
      <c r="G23">
        <f t="shared" si="2"/>
        <v>-3.9069999998901039E-2</v>
      </c>
      <c r="K23">
        <f t="shared" si="5"/>
        <v>-3.9069999998901039E-2</v>
      </c>
      <c r="O23">
        <f t="shared" ca="1" si="3"/>
        <v>-3.9652021693527044E-2</v>
      </c>
      <c r="Q23" s="2">
        <f t="shared" si="4"/>
        <v>42114.885600000001</v>
      </c>
    </row>
    <row r="24" spans="1:21" ht="12.95" customHeight="1" x14ac:dyDescent="0.2">
      <c r="A24" s="41" t="s">
        <v>51</v>
      </c>
      <c r="B24" s="42" t="s">
        <v>1</v>
      </c>
      <c r="C24" s="43">
        <v>57178.46632</v>
      </c>
      <c r="D24" s="43">
        <v>2.9999999999999997E-4</v>
      </c>
      <c r="E24">
        <f t="shared" si="0"/>
        <v>21337.346530265531</v>
      </c>
      <c r="F24">
        <f t="shared" si="1"/>
        <v>21337.5</v>
      </c>
      <c r="G24">
        <f t="shared" si="2"/>
        <v>-4.1555000003427267E-2</v>
      </c>
      <c r="K24">
        <f t="shared" si="5"/>
        <v>-4.1555000003427267E-2</v>
      </c>
      <c r="O24">
        <f t="shared" ca="1" si="3"/>
        <v>-3.9962232571584759E-2</v>
      </c>
      <c r="Q24" s="2">
        <f t="shared" si="4"/>
        <v>42159.96632</v>
      </c>
    </row>
    <row r="25" spans="1:21" ht="12.95" customHeight="1" x14ac:dyDescent="0.2">
      <c r="A25" s="41" t="s">
        <v>51</v>
      </c>
      <c r="B25" s="42" t="s">
        <v>1</v>
      </c>
      <c r="C25" s="43">
        <v>57178.4666</v>
      </c>
      <c r="D25" s="43">
        <v>2.9999999999999997E-4</v>
      </c>
      <c r="E25">
        <f t="shared" si="0"/>
        <v>21337.347564353502</v>
      </c>
      <c r="F25">
        <f t="shared" si="1"/>
        <v>21337.5</v>
      </c>
      <c r="G25">
        <f t="shared" si="2"/>
        <v>-4.1275000003224704E-2</v>
      </c>
      <c r="K25">
        <f t="shared" si="5"/>
        <v>-4.1275000003224704E-2</v>
      </c>
      <c r="O25">
        <f t="shared" ca="1" si="3"/>
        <v>-3.9962232571584759E-2</v>
      </c>
      <c r="Q25" s="2">
        <f t="shared" si="4"/>
        <v>42159.9666</v>
      </c>
    </row>
    <row r="26" spans="1:21" ht="12.95" customHeight="1" x14ac:dyDescent="0.2">
      <c r="A26" s="41" t="s">
        <v>51</v>
      </c>
      <c r="B26" s="42" t="s">
        <v>0</v>
      </c>
      <c r="C26" s="43">
        <v>57464.534070000002</v>
      </c>
      <c r="D26" s="43">
        <v>4.0000000000000002E-4</v>
      </c>
      <c r="E26">
        <f t="shared" si="0"/>
        <v>22393.843741921188</v>
      </c>
      <c r="F26">
        <f t="shared" si="1"/>
        <v>22394</v>
      </c>
      <c r="G26">
        <f t="shared" si="2"/>
        <v>-4.2309999997087289E-2</v>
      </c>
      <c r="K26">
        <f t="shared" si="5"/>
        <v>-4.2309999997087289E-2</v>
      </c>
      <c r="O26">
        <f t="shared" ca="1" si="3"/>
        <v>-4.193062772274378E-2</v>
      </c>
      <c r="Q26" s="2">
        <f t="shared" si="4"/>
        <v>42446.034070000002</v>
      </c>
    </row>
    <row r="27" spans="1:21" ht="12.95" customHeight="1" x14ac:dyDescent="0.2">
      <c r="A27" s="44" t="s">
        <v>52</v>
      </c>
      <c r="B27" s="45" t="s">
        <v>1</v>
      </c>
      <c r="C27" s="46">
        <v>57799.475659999996</v>
      </c>
      <c r="D27" s="46">
        <v>5.0000000000000001E-4</v>
      </c>
      <c r="E27">
        <f>+(C27-C$7)/C$8</f>
        <v>23630.840418066975</v>
      </c>
      <c r="F27">
        <f t="shared" si="1"/>
        <v>23631</v>
      </c>
      <c r="G27">
        <f>+C27-(C$7+F27*C$8)</f>
        <v>-4.3210000003455207E-2</v>
      </c>
      <c r="K27">
        <f t="shared" si="5"/>
        <v>-4.3210000003455207E-2</v>
      </c>
      <c r="O27">
        <f ca="1">+C$11+C$12*$F27</f>
        <v>-4.4235317549514916E-2</v>
      </c>
      <c r="Q27" s="2">
        <f>+C27-15018.5</f>
        <v>42780.975659999996</v>
      </c>
    </row>
    <row r="28" spans="1:21" ht="12.95" customHeight="1" x14ac:dyDescent="0.2">
      <c r="A28" s="44" t="s">
        <v>52</v>
      </c>
      <c r="B28" s="45" t="s">
        <v>1</v>
      </c>
      <c r="C28" s="46">
        <v>57799.476389999967</v>
      </c>
      <c r="D28" s="46">
        <v>4.0000000000000002E-4</v>
      </c>
      <c r="E28">
        <f>+(C28-C$7)/C$8</f>
        <v>23630.843114081934</v>
      </c>
      <c r="F28">
        <f t="shared" si="1"/>
        <v>23631</v>
      </c>
      <c r="G28">
        <f>+C28-(C$7+F28*C$8)</f>
        <v>-4.2480000032810494E-2</v>
      </c>
      <c r="K28">
        <f t="shared" si="5"/>
        <v>-4.2480000032810494E-2</v>
      </c>
      <c r="O28">
        <f ca="1">+C$11+C$12*$F28</f>
        <v>-4.4235317549514916E-2</v>
      </c>
      <c r="Q28" s="2">
        <f>+C28-15018.5</f>
        <v>42780.976389999967</v>
      </c>
    </row>
    <row r="29" spans="1:21" ht="12.95" customHeight="1" x14ac:dyDescent="0.2">
      <c r="A29" s="44" t="s">
        <v>52</v>
      </c>
      <c r="B29" s="45" t="s">
        <v>0</v>
      </c>
      <c r="C29" s="46">
        <v>57799.609300000127</v>
      </c>
      <c r="D29" s="46">
        <v>4.0000000000000002E-4</v>
      </c>
      <c r="E29">
        <f>+(C29-C$7)/C$8</f>
        <v>23631.333973483495</v>
      </c>
      <c r="F29">
        <f t="shared" si="1"/>
        <v>23631.5</v>
      </c>
      <c r="G29">
        <f>+C29-(C$7+F29*C$8)</f>
        <v>-4.4954999873880297E-2</v>
      </c>
      <c r="K29">
        <f t="shared" si="5"/>
        <v>-4.4954999873880297E-2</v>
      </c>
      <c r="O29">
        <f ca="1">+C$11+C$12*$F29</f>
        <v>-4.4236249113713287E-2</v>
      </c>
      <c r="Q29" s="2">
        <f>+C29-15018.5</f>
        <v>42781.109300000127</v>
      </c>
    </row>
    <row r="30" spans="1:21" ht="12.95" customHeight="1" x14ac:dyDescent="0.2">
      <c r="A30" s="44" t="s">
        <v>52</v>
      </c>
      <c r="B30" s="45" t="s">
        <v>0</v>
      </c>
      <c r="C30" s="46">
        <v>57799.610129999928</v>
      </c>
      <c r="D30" s="46">
        <v>2.0000000000000001E-4</v>
      </c>
      <c r="E30">
        <f>+(C30-C$7)/C$8</f>
        <v>23631.33703881496</v>
      </c>
      <c r="F30">
        <f t="shared" si="1"/>
        <v>23631.5</v>
      </c>
      <c r="G30">
        <f>+C30-(C$7+F30*C$8)</f>
        <v>-4.4125000073108822E-2</v>
      </c>
      <c r="K30">
        <f t="shared" si="5"/>
        <v>-4.4125000073108822E-2</v>
      </c>
      <c r="O30">
        <f ca="1">+C$11+C$12*$F30</f>
        <v>-4.4236249113713287E-2</v>
      </c>
      <c r="Q30" s="2">
        <f>+C30-15018.5</f>
        <v>42781.110129999928</v>
      </c>
    </row>
    <row r="31" spans="1:21" ht="12.95" customHeight="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7:D30" name="Range1"/>
  </protectedRanges>
  <phoneticPr fontId="8" type="noConversion"/>
  <hyperlinks>
    <hyperlink ref="H623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2024-08-10T06:52:35Z</dcterms:modified>
</cp:coreProperties>
</file>