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1B997C5-A62B-4094-8F51-82DB222D5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4" i="1"/>
  <c r="F24" i="1"/>
  <c r="G24" i="1"/>
  <c r="K24" i="1"/>
  <c r="D9" i="1"/>
  <c r="C9" i="1"/>
  <c r="E22" i="1"/>
  <c r="F22" i="1"/>
  <c r="G22" i="1"/>
  <c r="K22" i="1"/>
  <c r="E23" i="1"/>
  <c r="F23" i="1"/>
  <c r="G23" i="1"/>
  <c r="J23" i="1"/>
  <c r="Q24" i="1"/>
  <c r="Q23" i="1"/>
  <c r="Q22" i="1"/>
  <c r="C21" i="1"/>
  <c r="E21" i="1"/>
  <c r="F21" i="1"/>
  <c r="G21" i="1"/>
  <c r="I21" i="1"/>
  <c r="Q21" i="1"/>
  <c r="C17" i="1"/>
  <c r="C11" i="1"/>
  <c r="C12" i="1"/>
  <c r="C16" i="1" l="1"/>
  <c r="D18" i="1" s="1"/>
  <c r="O24" i="1"/>
  <c r="O21" i="1"/>
  <c r="C15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<sst xmlns="http://schemas.openxmlformats.org/spreadsheetml/2006/main" count="58" uniqueCount="52">
  <si>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</si>
  <si>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</si>
  <si>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</si>
  <si>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</si>
  <si>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</si>
  <si>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</si>
  <si>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</si>
  <si>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</si>
  <si>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</si>
  <si>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</si>
  <si>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</si>
  <si>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</si>
  <si>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</si>
  <si>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</si>
  <si>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</si>
  <si>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</si>
  <si>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</si>
  <si>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</si>
  <si>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</si>
  <si>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</si>
  <si>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</si>
  <si>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</si>
  <si>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</si>
  <si>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</si>
  <si>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</si>
  <si>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</si>
  <si>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</si>
  <si>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</si>
  <si>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</si>
  <si>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</si>
  <si>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</si>
  <si>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</si>
  <si>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</si>
  <si>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</si>
  <si>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</si>
  <si>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</si>
  <si>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</si>
  <si>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</si>
  <si>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</si>
  <si>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</si>
  <si>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</si>
  <si>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V0339 Dra / GSC 3873-1282</t>
  </si>
  <si>
    <t>EW</t>
  </si>
  <si>
    <t>IBVS 6029</t>
  </si>
  <si>
    <t>I:</t>
  </si>
  <si>
    <t>IBVS 6149</t>
  </si>
  <si>
    <t>I</t>
  </si>
  <si>
    <t>OEJV 0179</t>
  </si>
  <si>
    <t>Next ToM-P</t>
  </si>
  <si>
    <t>Next ToM-S</t>
  </si>
  <si>
    <t>13.40-14.00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</si>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</sst>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0" fillId="0" borderId="0" xfId="0" applyAlignment="1">
      <alignment horizontal="right"/>
    </xf>
    <xf numFmtId="0" fontId="21" fillId="24" borderId="12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4" fillId="0" borderId="14" xfId="0" applyNumberFormat="1" applyFont="1" applyBorder="1" applyAlignment="1">
      <alignment horizontal="right" vertical="center"/>
    </xf>
    <xf numFmtId="22" fontId="34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B6-40D6-A092-3378151171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6-40D6-A092-3378151171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4.2099999998754356E-2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B6-40D6-A092-3378151171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3.92000000065309E-2</c:v>
                </c:pt>
                <c:pt idx="3">
                  <c:v>4.2370000002847519E-2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B6-40D6-A092-3378151171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B6-40D6-A092-3378151171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B6-40D6-A092-3378151171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2.0999999999999999E-3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B6-40D6-A092-3378151171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2.6420983843405604E-2</c:v>
                </c:pt>
                <c:pt idx="1">
                  <c:v>3.9430343849445118E-2</c:v>
                </c:pt>
                <c:pt idx="2">
                  <c:v>4.1491695117619715E-2</c:v>
                </c:pt>
                <c:pt idx="3">
                  <c:v>4.2747961041067942E-2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B6-40D6-A092-3378151171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10164</c:v>
                </c:pt>
                <c:pt idx="2">
                  <c:v>11774.5</c:v>
                </c:pt>
                <c:pt idx="3">
                  <c:v>12756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B6-40D6-A092-337815117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0480"/>
        <c:axId val="1"/>
      </c:scatterChart>
      <c:valAx>
        <c:axId val="9425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0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190500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A4701D-76AE-D2C4-252E-E501B410B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32" sqref="L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ht="12.95" customHeight="1" x14ac:dyDescent="0.2">
      <c r="A2" t="s">
        <v>26</v>
      </c>
      <c r="B2" t="s">
        <v>42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3</v>
      </c>
      <c r="C4" s="26" t="s">
        <v>39</v>
      </c>
      <c r="D4" s="27" t="s">
        <v>39</v>
      </c>
    </row>
    <row r="5" spans="1:6" ht="12.95" customHeight="1" thickTop="1" x14ac:dyDescent="0.2">
      <c r="A5" s="9" t="s">
        <v>31</v>
      </c>
      <c r="B5" s="10"/>
      <c r="C5" s="11">
        <v>-9.5</v>
      </c>
      <c r="D5" s="10" t="s">
        <v>32</v>
      </c>
    </row>
    <row r="6" spans="1:6" ht="12.95" customHeight="1" x14ac:dyDescent="0.2">
      <c r="A6" s="5" t="s">
        <v>4</v>
      </c>
    </row>
    <row r="7" spans="1:6" ht="12.95" customHeight="1" x14ac:dyDescent="0.2">
      <c r="A7" t="s">
        <v>5</v>
      </c>
      <c r="C7" s="36">
        <v>51385.88</v>
      </c>
      <c r="D7" s="28" t="s">
        <v>40</v>
      </c>
    </row>
    <row r="8" spans="1:6" ht="12.95" customHeight="1" x14ac:dyDescent="0.2">
      <c r="A8" t="s">
        <v>6</v>
      </c>
      <c r="C8" s="36">
        <v>0.45739999999999997</v>
      </c>
      <c r="D8" s="28" t="s">
        <v>40</v>
      </c>
    </row>
    <row r="9" spans="1:6" ht="12.95" customHeight="1" x14ac:dyDescent="0.2">
      <c r="A9" s="23" t="s">
        <v>34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22</v>
      </c>
      <c r="D10" s="4" t="s">
        <v>23</v>
      </c>
      <c r="E10" s="10"/>
    </row>
    <row r="11" spans="1:6" ht="12.95" customHeight="1" x14ac:dyDescent="0.2">
      <c r="A11" s="10" t="s">
        <v>18</v>
      </c>
      <c r="B11" s="10"/>
      <c r="C11" s="20">
        <f ca="1">INTERCEPT(INDIRECT($D$9):G992,INDIRECT($C$9):F992)</f>
        <v>2.6420983843405604E-2</v>
      </c>
      <c r="D11" s="3"/>
      <c r="E11" s="10"/>
    </row>
    <row r="12" spans="1:6" ht="12.95" customHeight="1" x14ac:dyDescent="0.2">
      <c r="A12" s="10" t="s">
        <v>19</v>
      </c>
      <c r="B12" s="10"/>
      <c r="C12" s="20">
        <f ca="1">SLOPE(INDIRECT($D$9):G992,INDIRECT($C$9):F992)</f>
        <v>1.2799449041754733E-6</v>
      </c>
      <c r="D12" s="3"/>
      <c r="E12" s="38" t="s">
        <v>51</v>
      </c>
      <c r="F12" s="37" t="s">
        <v>50</v>
      </c>
    </row>
    <row r="13" spans="1:6" ht="12.95" customHeight="1" x14ac:dyDescent="0.2">
      <c r="A13" s="10" t="s">
        <v>21</v>
      </c>
      <c r="B13" s="10"/>
      <c r="C13" s="3" t="s">
        <v>16</v>
      </c>
      <c r="E13" s="39" t="s">
        <v>36</v>
      </c>
      <c r="F13" s="41">
        <v>1</v>
      </c>
    </row>
    <row r="14" spans="1:6" ht="12.95" customHeight="1" x14ac:dyDescent="0.2">
      <c r="A14" s="10"/>
      <c r="B14" s="10"/>
      <c r="C14" s="10"/>
      <c r="E14" s="39" t="s">
        <v>33</v>
      </c>
      <c r="F14" s="42">
        <f ca="1">NOW()+15018.5+$C$5/24</f>
        <v>60532.811736921292</v>
      </c>
    </row>
    <row r="15" spans="1:6" ht="12.95" customHeight="1" x14ac:dyDescent="0.2">
      <c r="A15" s="12" t="s">
        <v>20</v>
      </c>
      <c r="B15" s="10"/>
      <c r="C15" s="13">
        <f ca="1">(C7+C11)+(C8+C12)*INT(MAX(F21:F3533))</f>
        <v>57220.517147961036</v>
      </c>
      <c r="E15" s="39" t="s">
        <v>37</v>
      </c>
      <c r="F15" s="42">
        <f ca="1">ROUND(2*($F$14-$C$7)/$C$8,0)/2+$F$13</f>
        <v>19998.5</v>
      </c>
    </row>
    <row r="16" spans="1:6" ht="12.95" customHeight="1" x14ac:dyDescent="0.2">
      <c r="A16" s="15" t="s">
        <v>7</v>
      </c>
      <c r="B16" s="10"/>
      <c r="C16" s="16">
        <f ca="1">+C8+C12</f>
        <v>0.45740127994490415</v>
      </c>
      <c r="E16" s="39" t="s">
        <v>38</v>
      </c>
      <c r="F16" s="42">
        <f ca="1">ROUND(2*($F$14-$C$15)/$C$16,0)/2+$F$13</f>
        <v>7242.5</v>
      </c>
    </row>
    <row r="17" spans="1:21" ht="12.95" customHeight="1" thickBot="1" x14ac:dyDescent="0.25">
      <c r="A17" s="14" t="s">
        <v>30</v>
      </c>
      <c r="B17" s="10"/>
      <c r="C17" s="10">
        <f>COUNT(C21:C2191)</f>
        <v>4</v>
      </c>
      <c r="E17" s="39" t="s">
        <v>48</v>
      </c>
      <c r="F17" s="43">
        <f ca="1">+$C$15+$C$16*$F$16-15018.5-$C$5/24</f>
        <v>45515.141751295341</v>
      </c>
    </row>
    <row r="18" spans="1:21" ht="12.95" customHeight="1" thickTop="1" thickBot="1" x14ac:dyDescent="0.25">
      <c r="A18" s="15" t="s">
        <v>8</v>
      </c>
      <c r="B18" s="10"/>
      <c r="C18" s="18">
        <f ca="1">+C15</f>
        <v>57220.517147961036</v>
      </c>
      <c r="D18" s="19">
        <f ca="1">+C16</f>
        <v>0.45740127994490415</v>
      </c>
      <c r="E18" s="40" t="s">
        <v>49</v>
      </c>
      <c r="F18" s="44">
        <f ca="1">+($C$15+$C$16*$F$16)-($C$16/2)-15018.5-$C$5/24</f>
        <v>45514.91305065537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40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5" t="s">
        <v>35</v>
      </c>
    </row>
    <row r="21" spans="1:21" ht="12.95" customHeight="1" x14ac:dyDescent="0.2">
      <c r="A21" t="s">
        <v>40</v>
      </c>
      <c r="C21" s="8">
        <f>C7</f>
        <v>51385.88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2.6420983843405604E-2</v>
      </c>
      <c r="Q21" s="2">
        <f>+C21-15018.5</f>
        <v>36367.379999999997</v>
      </c>
    </row>
    <row r="22" spans="1:21" ht="12.95" customHeight="1" x14ac:dyDescent="0.2">
      <c r="A22" s="29" t="s">
        <v>43</v>
      </c>
      <c r="B22" s="30" t="s">
        <v>44</v>
      </c>
      <c r="C22" s="29">
        <v>56034.932800000002</v>
      </c>
      <c r="D22" s="29">
        <v>4.0000000000000002E-4</v>
      </c>
      <c r="E22">
        <f>+(C22-C$7)/C$8</f>
        <v>10164.085701792754</v>
      </c>
      <c r="F22">
        <f>ROUND(2*E22,0)/2</f>
        <v>10164</v>
      </c>
      <c r="G22">
        <f>+C22-(C$7+F22*C$8)</f>
        <v>3.92000000065309E-2</v>
      </c>
      <c r="K22">
        <f>+G22</f>
        <v>3.92000000065309E-2</v>
      </c>
      <c r="O22">
        <f ca="1">+C$11+C$12*$F22</f>
        <v>3.9430343849445118E-2</v>
      </c>
      <c r="Q22" s="2">
        <f>+C22-15018.5</f>
        <v>41016.432800000002</v>
      </c>
    </row>
    <row r="23" spans="1:21" ht="12.95" customHeight="1" x14ac:dyDescent="0.2">
      <c r="A23" s="31" t="s">
        <v>45</v>
      </c>
      <c r="B23" s="32" t="s">
        <v>46</v>
      </c>
      <c r="C23" s="31">
        <v>56771.578399999999</v>
      </c>
      <c r="D23" s="31">
        <v>2.0999999999999999E-3</v>
      </c>
      <c r="E23">
        <f>+(C23-C$7)/C$8</f>
        <v>11774.592041976392</v>
      </c>
      <c r="F23">
        <f>ROUND(2*E23,0)/2</f>
        <v>11774.5</v>
      </c>
      <c r="G23">
        <f>+C23-(C$7+F23*C$8)</f>
        <v>4.2099999998754356E-2</v>
      </c>
      <c r="J23">
        <f>+G23</f>
        <v>4.2099999998754356E-2</v>
      </c>
      <c r="O23">
        <f ca="1">+C$11+C$12*$F23</f>
        <v>4.1491695117619715E-2</v>
      </c>
      <c r="Q23" s="2">
        <f>+C23-15018.5</f>
        <v>41753.078399999999</v>
      </c>
    </row>
    <row r="24" spans="1:21" ht="12.95" customHeight="1" x14ac:dyDescent="0.2">
      <c r="A24" s="33" t="s">
        <v>47</v>
      </c>
      <c r="B24" s="34" t="s">
        <v>46</v>
      </c>
      <c r="C24" s="35">
        <v>57220.516770000002</v>
      </c>
      <c r="D24" s="35">
        <v>2.9999999999999997E-4</v>
      </c>
      <c r="E24">
        <f>+(C24-C$7)/C$8</f>
        <v>12756.092632269359</v>
      </c>
      <c r="F24">
        <f>ROUND(2*E24,0)/2</f>
        <v>12756</v>
      </c>
      <c r="G24">
        <f>+C24-(C$7+F24*C$8)</f>
        <v>4.2370000002847519E-2</v>
      </c>
      <c r="K24">
        <f>+G24</f>
        <v>4.2370000002847519E-2</v>
      </c>
      <c r="O24">
        <f ca="1">+C$11+C$12*$F24</f>
        <v>4.2747961041067942E-2</v>
      </c>
      <c r="Q24" s="2">
        <f>+C24-15018.5</f>
        <v>42202.016770000002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60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2024-08-10T07:28:54Z</dcterms:modified>
</cp:coreProperties>
</file>