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3D4952-1EFF-44D3-97B4-CE238A3D2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4" i="1"/>
  <c r="F34" i="1" s="1"/>
  <c r="G34" i="1" s="1"/>
  <c r="K34" i="1" s="1"/>
  <c r="Q34" i="1"/>
  <c r="E30" i="1"/>
  <c r="F30" i="1" s="1"/>
  <c r="G30" i="1" s="1"/>
  <c r="K30" i="1" s="1"/>
  <c r="Q30" i="1"/>
  <c r="E31" i="1"/>
  <c r="F31" i="1"/>
  <c r="G31" i="1" s="1"/>
  <c r="K31" i="1" s="1"/>
  <c r="Q31" i="1"/>
  <c r="E33" i="1"/>
  <c r="F33" i="1" s="1"/>
  <c r="G33" i="1" s="1"/>
  <c r="K33" i="1" s="1"/>
  <c r="Q33" i="1"/>
  <c r="Q28" i="1"/>
  <c r="Q29" i="1"/>
  <c r="D9" i="1"/>
  <c r="C9" i="1"/>
  <c r="Q26" i="1"/>
  <c r="E28" i="1"/>
  <c r="F28" i="1" s="1"/>
  <c r="G28" i="1" s="1"/>
  <c r="K28" i="1" s="1"/>
  <c r="E26" i="1"/>
  <c r="F26" i="1" s="1"/>
  <c r="G26" i="1" s="1"/>
  <c r="K26" i="1" s="1"/>
  <c r="Q23" i="1"/>
  <c r="Q24" i="1"/>
  <c r="Q25" i="1"/>
  <c r="Q27" i="1"/>
  <c r="Q22" i="1"/>
  <c r="F14" i="1"/>
  <c r="F15" i="1" s="1"/>
  <c r="C17" i="1"/>
  <c r="Q21" i="1"/>
  <c r="E22" i="1"/>
  <c r="F22" i="1" s="1"/>
  <c r="G22" i="1" s="1"/>
  <c r="K22" i="1" s="1"/>
  <c r="E29" i="1"/>
  <c r="F29" i="1" s="1"/>
  <c r="G29" i="1" s="1"/>
  <c r="K29" i="1" s="1"/>
  <c r="E25" i="1"/>
  <c r="F25" i="1" s="1"/>
  <c r="G25" i="1" s="1"/>
  <c r="K25" i="1" s="1"/>
  <c r="E27" i="1"/>
  <c r="F27" i="1" s="1"/>
  <c r="G27" i="1" s="1"/>
  <c r="K27" i="1" s="1"/>
  <c r="E21" i="1"/>
  <c r="F21" i="1" s="1"/>
  <c r="G21" i="1" s="1"/>
  <c r="I21" i="1" s="1"/>
  <c r="E23" i="1"/>
  <c r="F23" i="1" s="1"/>
  <c r="G23" i="1" s="1"/>
  <c r="K23" i="1" s="1"/>
  <c r="E24" i="1"/>
  <c r="F24" i="1" s="1"/>
  <c r="G24" i="1" s="1"/>
  <c r="K24" i="1" s="1"/>
  <c r="C12" i="1"/>
  <c r="C11" i="1"/>
  <c r="O36" i="1" l="1"/>
  <c r="O35" i="1"/>
  <c r="O32" i="1"/>
  <c r="O37" i="1"/>
  <c r="O34" i="1"/>
  <c r="O33" i="1"/>
  <c r="O31" i="1"/>
  <c r="O30" i="1"/>
  <c r="C16" i="1"/>
  <c r="D18" i="1" s="1"/>
  <c r="O26" i="1"/>
  <c r="O24" i="1"/>
  <c r="O27" i="1"/>
  <c r="C15" i="1"/>
  <c r="O23" i="1"/>
  <c r="O25" i="1"/>
  <c r="O21" i="1"/>
  <c r="O22" i="1"/>
  <c r="O28" i="1"/>
  <c r="O29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<sst xmlns="http://schemas.openxmlformats.org/spreadsheetml/2006/main" count="86" uniqueCount="62">
  <si>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</si>
  <si>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</si>
  <si>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</si>
  <si>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</si>
  <si>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</si>
  <si>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</si>
  <si>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</si>
  <si>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</si>
  <si>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</si>
  <si>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</si>
  <si>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</si>
  <si>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</si>
  <si>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</si>
  <si>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</si>
  <si>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</si>
  <si>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</si>
  <si>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</si>
  <si>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</si>
  <si>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</si>
  <si>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</si>
  <si>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</si>
  <si>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</si>
  <si>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</si>
  <si>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</si>
  <si>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</si>
  <si>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</si>
  <si>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</si>
  <si>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</si>
  <si>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</si>
  <si>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</si>
  <si>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</si>
  <si>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</si>
  <si>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</si>
  <si>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</si>
  <si>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</si>
  <si>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</si>
  <si>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</si>
  <si>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</si>
  <si>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</si>
  <si>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</si>
  <si>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</si>
  <si>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V0349 Dra</t>
  </si>
  <si>
    <t>2015L</t>
  </si>
  <si>
    <t>G3497-0479</t>
  </si>
  <si>
    <t>EW</t>
  </si>
  <si>
    <t>V0349 Dra / GSC 3497-0479</t>
  </si>
  <si>
    <t>GCVS</t>
  </si>
  <si>
    <t>OEJV 0168</t>
  </si>
  <si>
    <t>I</t>
  </si>
  <si>
    <t>OEJV 0179</t>
  </si>
  <si>
    <t>IBVS 6234</t>
  </si>
  <si>
    <t>OEJV 0211</t>
  </si>
  <si>
    <t>JBAV, 60</t>
  </si>
  <si>
    <t>JBAV, 63</t>
  </si>
  <si>
    <t>II</t>
  </si>
  <si>
    <t>OEJV 234</t>
  </si>
  <si>
    <t>OEJV 250</t>
  </si>
  <si>
    <t>Next ToM-P</t>
  </si>
  <si>
    <t>Next ToM-S</t>
  </si>
  <si>
    <t>11.3-11.9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</si>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</sst>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8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>
      <alignment vertical="top"/>
    </xf>
    <xf numFmtId="0" fontId="0" fillId="0" borderId="5" xfId="0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>
      <alignment vertical="top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3" fillId="0" borderId="0" xfId="42" applyFont="1" applyAlignment="1">
      <alignment horizontal="center" vertical="center" wrapText="1"/>
    </xf>
    <xf numFmtId="0" fontId="6" fillId="26" borderId="12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22" fontId="9" fillId="0" borderId="14" xfId="0" applyNumberFormat="1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6" fillId="26" borderId="11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V0349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8-4F11-8F5B-C8512F5B48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8-4F11-8F5B-C8512F5B48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8-4F11-8F5B-C8512F5B48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-1.1929999993299134E-2</c:v>
                </c:pt>
                <c:pt idx="2">
                  <c:v>-8.7899999998626299E-3</c:v>
                </c:pt>
                <c:pt idx="3">
                  <c:v>-8.5299999991548248E-3</c:v>
                </c:pt>
                <c:pt idx="4">
                  <c:v>-6.5499999982421286E-3</c:v>
                </c:pt>
                <c:pt idx="5">
                  <c:v>-4.6099999963189475E-3</c:v>
                </c:pt>
                <c:pt idx="6">
                  <c:v>-3.4999999988940544E-3</c:v>
                </c:pt>
                <c:pt idx="7">
                  <c:v>4.8000010428950191E-4</c:v>
                </c:pt>
                <c:pt idx="8">
                  <c:v>-3.6799998706555925E-3</c:v>
                </c:pt>
                <c:pt idx="9">
                  <c:v>-1.5279999999620486E-2</c:v>
                </c:pt>
                <c:pt idx="10">
                  <c:v>-2.1114999995916151E-2</c:v>
                </c:pt>
                <c:pt idx="11">
                  <c:v>-1.9999999996798579E-2</c:v>
                </c:pt>
                <c:pt idx="12">
                  <c:v>-2.1580000000540167E-2</c:v>
                </c:pt>
                <c:pt idx="13">
                  <c:v>-2.7024999995774124E-2</c:v>
                </c:pt>
                <c:pt idx="14">
                  <c:v>-2.6825000000826549E-2</c:v>
                </c:pt>
                <c:pt idx="15">
                  <c:v>-2.9439999998430721E-2</c:v>
                </c:pt>
                <c:pt idx="16">
                  <c:v>-4.3409999998402782E-2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8-4F11-8F5B-C8512F5B48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8-4F11-8F5B-C8512F5B48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8-4F11-8F5B-C8512F5B48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8-4F11-8F5B-C8512F5B48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4.302317411390813E-2</c:v>
                </c:pt>
                <c:pt idx="1">
                  <c:v>4.7246351026533628E-4</c:v>
                </c:pt>
                <c:pt idx="2">
                  <c:v>-3.8227043373243938E-3</c:v>
                </c:pt>
                <c:pt idx="3">
                  <c:v>-3.8227043373243938E-3</c:v>
                </c:pt>
                <c:pt idx="4">
                  <c:v>-5.1635409021432918E-3</c:v>
                </c:pt>
                <c:pt idx="5">
                  <c:v>-1.0010440541955143E-2</c:v>
                </c:pt>
                <c:pt idx="6">
                  <c:v>-1.016120446192282E-2</c:v>
                </c:pt>
                <c:pt idx="7">
                  <c:v>-1.0651989137562275E-2</c:v>
                </c:pt>
                <c:pt idx="8">
                  <c:v>-1.1235798359564758E-2</c:v>
                </c:pt>
                <c:pt idx="9">
                  <c:v>-2.2203071601468616E-2</c:v>
                </c:pt>
                <c:pt idx="10">
                  <c:v>-2.2204675472957638E-2</c:v>
                </c:pt>
                <c:pt idx="11">
                  <c:v>-2.2546300100118433E-2</c:v>
                </c:pt>
                <c:pt idx="12">
                  <c:v>-2.4352259396752507E-2</c:v>
                </c:pt>
                <c:pt idx="13">
                  <c:v>-2.4652183365198838E-2</c:v>
                </c:pt>
                <c:pt idx="14">
                  <c:v>-2.5187876442530788E-2</c:v>
                </c:pt>
                <c:pt idx="15">
                  <c:v>-2.5458930724174794E-2</c:v>
                </c:pt>
                <c:pt idx="16">
                  <c:v>-3.0783784067713968E-2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8-4F11-8F5B-C8512F5B48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98-4F11-8F5B-C8512F5B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0592"/>
        <c:axId val="1"/>
      </c:scatterChart>
      <c:valAx>
        <c:axId val="67196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110275689223058E-2"/>
          <c:y val="0.91597140447534153"/>
          <c:w val="0.9187969924812030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V0349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5-4EA6-9875-01CA40441A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5-4EA6-9875-01CA40441A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25-4EA6-9875-01CA40441A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-1.1929999993299134E-2</c:v>
                </c:pt>
                <c:pt idx="2">
                  <c:v>-8.7899999998626299E-3</c:v>
                </c:pt>
                <c:pt idx="3">
                  <c:v>-8.5299999991548248E-3</c:v>
                </c:pt>
                <c:pt idx="4">
                  <c:v>-6.5499999982421286E-3</c:v>
                </c:pt>
                <c:pt idx="5">
                  <c:v>-4.6099999963189475E-3</c:v>
                </c:pt>
                <c:pt idx="6">
                  <c:v>-3.4999999988940544E-3</c:v>
                </c:pt>
                <c:pt idx="7">
                  <c:v>4.8000010428950191E-4</c:v>
                </c:pt>
                <c:pt idx="8">
                  <c:v>-3.6799998706555925E-3</c:v>
                </c:pt>
                <c:pt idx="9">
                  <c:v>-1.5279999999620486E-2</c:v>
                </c:pt>
                <c:pt idx="10">
                  <c:v>-2.1114999995916151E-2</c:v>
                </c:pt>
                <c:pt idx="11">
                  <c:v>-1.9999999996798579E-2</c:v>
                </c:pt>
                <c:pt idx="12">
                  <c:v>-2.1580000000540167E-2</c:v>
                </c:pt>
                <c:pt idx="13">
                  <c:v>-2.7024999995774124E-2</c:v>
                </c:pt>
                <c:pt idx="14">
                  <c:v>-2.6825000000826549E-2</c:v>
                </c:pt>
                <c:pt idx="15">
                  <c:v>-2.9439999998430721E-2</c:v>
                </c:pt>
                <c:pt idx="16">
                  <c:v>-4.3409999998402782E-2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25-4EA6-9875-01CA40441A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25-4EA6-9875-01CA40441A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25-4EA6-9875-01CA40441A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2.3999999999999998E-3</c:v>
                  </c:pt>
                  <c:pt idx="6">
                    <c:v>1E-4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2.7000000000000001E-3</c:v>
                  </c:pt>
                  <c:pt idx="10">
                    <c:v>1.2999999999999999E-3</c:v>
                  </c:pt>
                  <c:pt idx="11">
                    <c:v>1.6000000000000001E-4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1.2999999999999999E-4</c:v>
                  </c:pt>
                  <c:pt idx="15">
                    <c:v>1E-4</c:v>
                  </c:pt>
                  <c:pt idx="1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25-4EA6-9875-01CA40441A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4.302317411390813E-2</c:v>
                </c:pt>
                <c:pt idx="1">
                  <c:v>4.7246351026533628E-4</c:v>
                </c:pt>
                <c:pt idx="2">
                  <c:v>-3.8227043373243938E-3</c:v>
                </c:pt>
                <c:pt idx="3">
                  <c:v>-3.8227043373243938E-3</c:v>
                </c:pt>
                <c:pt idx="4">
                  <c:v>-5.1635409021432918E-3</c:v>
                </c:pt>
                <c:pt idx="5">
                  <c:v>-1.0010440541955143E-2</c:v>
                </c:pt>
                <c:pt idx="6">
                  <c:v>-1.016120446192282E-2</c:v>
                </c:pt>
                <c:pt idx="7">
                  <c:v>-1.0651989137562275E-2</c:v>
                </c:pt>
                <c:pt idx="8">
                  <c:v>-1.1235798359564758E-2</c:v>
                </c:pt>
                <c:pt idx="9">
                  <c:v>-2.2203071601468616E-2</c:v>
                </c:pt>
                <c:pt idx="10">
                  <c:v>-2.2204675472957638E-2</c:v>
                </c:pt>
                <c:pt idx="11">
                  <c:v>-2.2546300100118433E-2</c:v>
                </c:pt>
                <c:pt idx="12">
                  <c:v>-2.4352259396752507E-2</c:v>
                </c:pt>
                <c:pt idx="13">
                  <c:v>-2.4652183365198838E-2</c:v>
                </c:pt>
                <c:pt idx="14">
                  <c:v>-2.5187876442530788E-2</c:v>
                </c:pt>
                <c:pt idx="15">
                  <c:v>-2.5458930724174794E-2</c:v>
                </c:pt>
                <c:pt idx="16">
                  <c:v>-3.0783784067713968E-2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25-4EA6-9875-01CA40441A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13265</c:v>
                </c:pt>
                <c:pt idx="2">
                  <c:v>14604</c:v>
                </c:pt>
                <c:pt idx="3">
                  <c:v>14604</c:v>
                </c:pt>
                <c:pt idx="4">
                  <c:v>15022</c:v>
                </c:pt>
                <c:pt idx="5">
                  <c:v>16533</c:v>
                </c:pt>
                <c:pt idx="6">
                  <c:v>16580</c:v>
                </c:pt>
                <c:pt idx="7">
                  <c:v>16733</c:v>
                </c:pt>
                <c:pt idx="8">
                  <c:v>16915</c:v>
                </c:pt>
                <c:pt idx="9">
                  <c:v>20334</c:v>
                </c:pt>
                <c:pt idx="10">
                  <c:v>20334.5</c:v>
                </c:pt>
                <c:pt idx="11">
                  <c:v>20441</c:v>
                </c:pt>
                <c:pt idx="12">
                  <c:v>21004</c:v>
                </c:pt>
                <c:pt idx="13">
                  <c:v>21097.5</c:v>
                </c:pt>
                <c:pt idx="14">
                  <c:v>21264.5</c:v>
                </c:pt>
                <c:pt idx="15">
                  <c:v>21349</c:v>
                </c:pt>
                <c:pt idx="16">
                  <c:v>23009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925-4EA6-9875-01CA40441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0592"/>
        <c:axId val="1"/>
      </c:scatterChart>
      <c:valAx>
        <c:axId val="67196059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110275689223058E-2"/>
          <c:y val="0.91597140447534153"/>
          <c:w val="0.9187969924812030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352425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8CAEB31-ED16-C3FA-AEF2-E2063826F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0</xdr:rowOff>
    </xdr:from>
    <xdr:to>
      <xdr:col>27</xdr:col>
      <xdr:colOff>85725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6B0F83-D2AF-48DA-A0CF-36547B1E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45</v>
      </c>
      <c r="F1" s="5" t="s">
        <v>41</v>
      </c>
      <c r="G1" s="6" t="s">
        <v>42</v>
      </c>
      <c r="H1" s="7"/>
      <c r="I1" s="8" t="s">
        <v>43</v>
      </c>
      <c r="J1" s="5" t="s">
        <v>41</v>
      </c>
      <c r="K1" s="3">
        <v>16.132200000000001</v>
      </c>
      <c r="L1" s="9">
        <v>51.552300000000002</v>
      </c>
      <c r="M1" s="4">
        <v>51400.74</v>
      </c>
      <c r="N1" s="4">
        <v>0.38986999999999999</v>
      </c>
      <c r="O1" s="10" t="s">
        <v>44</v>
      </c>
    </row>
    <row r="2" spans="1:15" s="14" customFormat="1" ht="12.95" customHeight="1">
      <c r="A2" s="14" t="s">
        <v>24</v>
      </c>
      <c r="B2" s="14" t="s">
        <v>44</v>
      </c>
      <c r="C2" s="15"/>
    </row>
    <row r="3" spans="1:15" s="14" customFormat="1" ht="12.95" customHeight="1" thickBot="1"/>
    <row r="4" spans="1:15" s="14" customFormat="1" ht="12.95" customHeight="1" thickTop="1" thickBot="1">
      <c r="A4" s="17" t="s">
        <v>1</v>
      </c>
      <c r="C4" s="18">
        <v>51400.74</v>
      </c>
      <c r="D4" s="19">
        <v>0.38986999999999999</v>
      </c>
    </row>
    <row r="5" spans="1:15" s="14" customFormat="1" ht="12.95" customHeight="1" thickTop="1">
      <c r="A5" s="20" t="s">
        <v>29</v>
      </c>
      <c r="C5" s="21">
        <v>-9.5</v>
      </c>
      <c r="D5" s="14" t="s">
        <v>30</v>
      </c>
    </row>
    <row r="6" spans="1:15" s="14" customFormat="1" ht="12.95" customHeight="1">
      <c r="A6" s="17" t="s">
        <v>2</v>
      </c>
    </row>
    <row r="7" spans="1:15" s="14" customFormat="1" ht="12.95" customHeight="1">
      <c r="A7" s="14" t="s">
        <v>3</v>
      </c>
      <c r="C7" s="54">
        <v>51400.74</v>
      </c>
      <c r="D7" s="23" t="s">
        <v>61</v>
      </c>
    </row>
    <row r="8" spans="1:15" s="14" customFormat="1" ht="12.95" customHeight="1">
      <c r="A8" s="14" t="s">
        <v>4</v>
      </c>
      <c r="C8" s="54">
        <v>0.38986999999999999</v>
      </c>
      <c r="D8" s="23" t="s">
        <v>61</v>
      </c>
    </row>
    <row r="9" spans="1:15" s="14" customFormat="1" ht="12.95" customHeight="1">
      <c r="A9" s="24" t="s">
        <v>32</v>
      </c>
      <c r="B9" s="25">
        <v>22</v>
      </c>
      <c r="C9" s="26" t="str">
        <f>"F"&amp;B9</f>
        <v>F22</v>
      </c>
      <c r="D9" s="27" t="str">
        <f>"G"&amp;B9</f>
        <v>G22</v>
      </c>
    </row>
    <row r="10" spans="1:15" s="14" customFormat="1" ht="12.95" customHeight="1" thickBot="1">
      <c r="C10" s="28" t="s">
        <v>20</v>
      </c>
      <c r="D10" s="28" t="s">
        <v>21</v>
      </c>
    </row>
    <row r="11" spans="1:15" s="14" customFormat="1" ht="12.95" customHeight="1">
      <c r="A11" s="14" t="s">
        <v>16</v>
      </c>
      <c r="C11" s="27">
        <f ca="1">INTERCEPT(INDIRECT($D$9):G991,INDIRECT($C$9):F991)</f>
        <v>4.302317411390813E-2</v>
      </c>
      <c r="D11" s="16"/>
      <c r="E11" s="54"/>
    </row>
    <row r="12" spans="1:15" s="14" customFormat="1" ht="12.95" customHeight="1">
      <c r="A12" s="14" t="s">
        <v>17</v>
      </c>
      <c r="C12" s="27">
        <f ca="1">SLOPE(INDIRECT($D$9):G991,INDIRECT($C$9):F991)</f>
        <v>-3.2077429780356424E-6</v>
      </c>
      <c r="D12" s="16"/>
      <c r="E12" s="64" t="s">
        <v>60</v>
      </c>
      <c r="F12" s="56" t="s">
        <v>59</v>
      </c>
    </row>
    <row r="13" spans="1:15" s="14" customFormat="1" ht="12.95" customHeight="1">
      <c r="A13" s="14" t="s">
        <v>19</v>
      </c>
      <c r="C13" s="16" t="s">
        <v>14</v>
      </c>
      <c r="E13" s="57" t="s">
        <v>34</v>
      </c>
      <c r="F13" s="63">
        <v>1</v>
      </c>
    </row>
    <row r="14" spans="1:15" s="14" customFormat="1" ht="12.95" customHeight="1">
      <c r="E14" s="57" t="s">
        <v>31</v>
      </c>
      <c r="F14" s="58">
        <f ca="1">NOW()+15018.5+$C$5/24</f>
        <v>60532.823889467589</v>
      </c>
    </row>
    <row r="15" spans="1:15" s="14" customFormat="1" ht="12.95" customHeight="1">
      <c r="A15" s="29" t="s">
        <v>18</v>
      </c>
      <c r="C15" s="30">
        <f ca="1">(C7+C11)+(C8+C12)*INT(MAX(F21:F3532))</f>
        <v>60371.228046215925</v>
      </c>
      <c r="E15" s="57" t="s">
        <v>35</v>
      </c>
      <c r="F15" s="58">
        <f ca="1">ROUND(2*(F14-$C$7)/$C$8,0)/2+F13</f>
        <v>23424.5</v>
      </c>
    </row>
    <row r="16" spans="1:15" s="14" customFormat="1" ht="12.95" customHeight="1">
      <c r="A16" s="17" t="s">
        <v>5</v>
      </c>
      <c r="C16" s="32">
        <f ca="1">+C8+C12</f>
        <v>0.38986679225702198</v>
      </c>
      <c r="E16" s="57" t="s">
        <v>36</v>
      </c>
      <c r="F16" s="59">
        <f ca="1">ROUND(2*(F14-$C$15)/$C$16,0)/2+F13</f>
        <v>415.5</v>
      </c>
    </row>
    <row r="17" spans="1:21" s="14" customFormat="1" ht="12.95" customHeight="1" thickBot="1">
      <c r="A17" s="31" t="s">
        <v>28</v>
      </c>
      <c r="C17" s="14">
        <f>COUNT(C21:C2190)</f>
        <v>17</v>
      </c>
      <c r="E17" s="57" t="s">
        <v>57</v>
      </c>
      <c r="F17" s="60">
        <f ca="1">+$C$15+$C$16*$F$16-15018.5-$C$5/24</f>
        <v>45515.113531732051</v>
      </c>
    </row>
    <row r="18" spans="1:21" s="14" customFormat="1" ht="12.95" customHeight="1" thickTop="1" thickBot="1">
      <c r="A18" s="17" t="s">
        <v>6</v>
      </c>
      <c r="C18" s="33">
        <f ca="1">+C15</f>
        <v>60371.228046215925</v>
      </c>
      <c r="D18" s="34">
        <f ca="1">+C16</f>
        <v>0.38986679225702198</v>
      </c>
      <c r="E18" s="62" t="s">
        <v>58</v>
      </c>
      <c r="F18" s="61">
        <f ca="1">+($C$15+$C$16*$F$16)-($C$16/2)-15018.5-$C$5/24</f>
        <v>45514.91859833592</v>
      </c>
    </row>
    <row r="19" spans="1:21" s="14" customFormat="1" ht="12.95" customHeight="1" thickTop="1"/>
    <row r="20" spans="1:21" s="14" customFormat="1" ht="12.95" customHeight="1" thickBot="1">
      <c r="A20" s="28" t="s">
        <v>7</v>
      </c>
      <c r="B20" s="28" t="s">
        <v>8</v>
      </c>
      <c r="C20" s="28" t="s">
        <v>9</v>
      </c>
      <c r="D20" s="28" t="s">
        <v>13</v>
      </c>
      <c r="E20" s="28" t="s">
        <v>10</v>
      </c>
      <c r="F20" s="28" t="s">
        <v>11</v>
      </c>
      <c r="G20" s="28" t="s">
        <v>12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25</v>
      </c>
      <c r="M20" s="35" t="s">
        <v>26</v>
      </c>
      <c r="N20" s="35" t="s">
        <v>27</v>
      </c>
      <c r="O20" s="35" t="s">
        <v>23</v>
      </c>
      <c r="P20" s="36" t="s">
        <v>22</v>
      </c>
      <c r="Q20" s="28" t="s">
        <v>15</v>
      </c>
      <c r="U20" s="37" t="s">
        <v>33</v>
      </c>
    </row>
    <row r="21" spans="1:21" s="14" customFormat="1" ht="12.95" customHeight="1">
      <c r="A21" s="14" t="s">
        <v>46</v>
      </c>
      <c r="B21" s="16"/>
      <c r="C21" s="22">
        <v>51400.74</v>
      </c>
      <c r="D21" s="22" t="s">
        <v>14</v>
      </c>
      <c r="E21" s="14">
        <f t="shared" ref="E21:E37" si="0">+(C21-C$7)/C$8</f>
        <v>0</v>
      </c>
      <c r="F21" s="14">
        <f t="shared" ref="F21:F37" si="1">ROUND(2*E21,0)/2</f>
        <v>0</v>
      </c>
      <c r="G21" s="14">
        <f t="shared" ref="G21:G37" si="2">+C21-(C$7+F21*C$8)</f>
        <v>0</v>
      </c>
      <c r="I21" s="14">
        <f>+G21</f>
        <v>0</v>
      </c>
      <c r="O21" s="14">
        <f t="shared" ref="O21:O37" ca="1" si="3">+C$11+C$12*$F21</f>
        <v>4.302317411390813E-2</v>
      </c>
      <c r="Q21" s="38">
        <f t="shared" ref="Q21:Q37" si="4">+C21-15018.5</f>
        <v>36382.239999999998</v>
      </c>
    </row>
    <row r="22" spans="1:21" s="14" customFormat="1" ht="12.95" customHeight="1">
      <c r="A22" s="39" t="s">
        <v>47</v>
      </c>
      <c r="B22" s="40" t="s">
        <v>48</v>
      </c>
      <c r="C22" s="41">
        <v>56572.353620000002</v>
      </c>
      <c r="D22" s="39">
        <v>1E-4</v>
      </c>
      <c r="E22" s="14">
        <f t="shared" si="0"/>
        <v>13264.96940005644</v>
      </c>
      <c r="F22" s="14">
        <f t="shared" si="1"/>
        <v>13265</v>
      </c>
      <c r="G22" s="14">
        <f t="shared" si="2"/>
        <v>-1.1929999993299134E-2</v>
      </c>
      <c r="K22" s="14">
        <f t="shared" ref="K22:K37" si="5">+G22</f>
        <v>-1.1929999993299134E-2</v>
      </c>
      <c r="O22" s="14">
        <f t="shared" ca="1" si="3"/>
        <v>4.7246351026533628E-4</v>
      </c>
      <c r="Q22" s="38">
        <f t="shared" si="4"/>
        <v>41553.853620000002</v>
      </c>
    </row>
    <row r="23" spans="1:21" s="14" customFormat="1" ht="12.95" customHeight="1">
      <c r="A23" s="42" t="s">
        <v>49</v>
      </c>
      <c r="B23" s="43" t="s">
        <v>48</v>
      </c>
      <c r="C23" s="44">
        <v>57094.392690000001</v>
      </c>
      <c r="D23" s="44">
        <v>2.9999999999999997E-4</v>
      </c>
      <c r="E23" s="14">
        <f t="shared" si="0"/>
        <v>14603.977454023143</v>
      </c>
      <c r="F23" s="14">
        <f t="shared" si="1"/>
        <v>14604</v>
      </c>
      <c r="G23" s="14">
        <f t="shared" si="2"/>
        <v>-8.7899999998626299E-3</v>
      </c>
      <c r="K23" s="14">
        <f t="shared" si="5"/>
        <v>-8.7899999998626299E-3</v>
      </c>
      <c r="O23" s="14">
        <f t="shared" ca="1" si="3"/>
        <v>-3.8227043373243938E-3</v>
      </c>
      <c r="Q23" s="38">
        <f t="shared" si="4"/>
        <v>42075.892690000001</v>
      </c>
    </row>
    <row r="24" spans="1:21" s="14" customFormat="1" ht="12.95" customHeight="1">
      <c r="A24" s="42" t="s">
        <v>49</v>
      </c>
      <c r="B24" s="43" t="s">
        <v>48</v>
      </c>
      <c r="C24" s="44">
        <v>57094.392950000001</v>
      </c>
      <c r="D24" s="44">
        <v>2.9999999999999997E-4</v>
      </c>
      <c r="E24" s="14">
        <f t="shared" si="0"/>
        <v>14603.978120912108</v>
      </c>
      <c r="F24" s="14">
        <f t="shared" si="1"/>
        <v>14604</v>
      </c>
      <c r="G24" s="14">
        <f t="shared" si="2"/>
        <v>-8.5299999991548248E-3</v>
      </c>
      <c r="K24" s="14">
        <f t="shared" si="5"/>
        <v>-8.5299999991548248E-3</v>
      </c>
      <c r="O24" s="14">
        <f t="shared" ca="1" si="3"/>
        <v>-3.8227043373243938E-3</v>
      </c>
      <c r="Q24" s="38">
        <f t="shared" si="4"/>
        <v>42075.892950000001</v>
      </c>
    </row>
    <row r="25" spans="1:21" s="14" customFormat="1" ht="12.95" customHeight="1">
      <c r="A25" s="42" t="s">
        <v>49</v>
      </c>
      <c r="B25" s="43" t="s">
        <v>48</v>
      </c>
      <c r="C25" s="44">
        <v>57257.360589999997</v>
      </c>
      <c r="D25" s="44">
        <v>1E-4</v>
      </c>
      <c r="E25" s="14">
        <f t="shared" si="0"/>
        <v>15021.983199528044</v>
      </c>
      <c r="F25" s="14">
        <f t="shared" si="1"/>
        <v>15022</v>
      </c>
      <c r="G25" s="14">
        <f t="shared" si="2"/>
        <v>-6.5499999982421286E-3</v>
      </c>
      <c r="K25" s="14">
        <f t="shared" si="5"/>
        <v>-6.5499999982421286E-3</v>
      </c>
      <c r="O25" s="14">
        <f t="shared" ca="1" si="3"/>
        <v>-5.1635409021432918E-3</v>
      </c>
      <c r="Q25" s="38">
        <f t="shared" si="4"/>
        <v>42238.860589999997</v>
      </c>
    </row>
    <row r="26" spans="1:21" s="14" customFormat="1" ht="12.95" customHeight="1">
      <c r="A26" s="45" t="s">
        <v>0</v>
      </c>
      <c r="B26" s="55" t="s">
        <v>48</v>
      </c>
      <c r="C26" s="46">
        <v>57846.456100000003</v>
      </c>
      <c r="D26" s="46">
        <v>2.3999999999999998E-3</v>
      </c>
      <c r="E26" s="14">
        <f t="shared" si="0"/>
        <v>16532.988175545706</v>
      </c>
      <c r="F26" s="14">
        <f t="shared" si="1"/>
        <v>16533</v>
      </c>
      <c r="G26" s="14">
        <f t="shared" si="2"/>
        <v>-4.6099999963189475E-3</v>
      </c>
      <c r="K26" s="14">
        <f t="shared" si="5"/>
        <v>-4.6099999963189475E-3</v>
      </c>
      <c r="O26" s="14">
        <f t="shared" ca="1" si="3"/>
        <v>-1.0010440541955143E-2</v>
      </c>
      <c r="Q26" s="38">
        <f t="shared" si="4"/>
        <v>42827.956100000003</v>
      </c>
    </row>
    <row r="27" spans="1:21" s="14" customFormat="1" ht="12.95" customHeight="1">
      <c r="A27" s="17" t="s">
        <v>50</v>
      </c>
      <c r="B27" s="16"/>
      <c r="C27" s="22">
        <v>57864.7811</v>
      </c>
      <c r="D27" s="22">
        <v>1E-4</v>
      </c>
      <c r="E27" s="14">
        <f t="shared" si="0"/>
        <v>16579.991022648581</v>
      </c>
      <c r="F27" s="14">
        <f t="shared" si="1"/>
        <v>16580</v>
      </c>
      <c r="G27" s="14">
        <f t="shared" si="2"/>
        <v>-3.4999999988940544E-3</v>
      </c>
      <c r="K27" s="14">
        <f t="shared" si="5"/>
        <v>-3.4999999988940544E-3</v>
      </c>
      <c r="O27" s="14">
        <f t="shared" ca="1" si="3"/>
        <v>-1.016120446192282E-2</v>
      </c>
      <c r="Q27" s="38">
        <f t="shared" si="4"/>
        <v>42846.2811</v>
      </c>
    </row>
    <row r="28" spans="1:21" s="14" customFormat="1" ht="12.95" customHeight="1">
      <c r="A28" s="47" t="s">
        <v>51</v>
      </c>
      <c r="B28" s="48" t="s">
        <v>48</v>
      </c>
      <c r="C28" s="49">
        <v>57924.435190000106</v>
      </c>
      <c r="D28" s="49">
        <v>2.9999999999999997E-4</v>
      </c>
      <c r="E28" s="14">
        <f t="shared" si="0"/>
        <v>16733.0012311799</v>
      </c>
      <c r="F28" s="14">
        <f t="shared" si="1"/>
        <v>16733</v>
      </c>
      <c r="G28" s="14">
        <f t="shared" si="2"/>
        <v>4.8000010428950191E-4</v>
      </c>
      <c r="K28" s="14">
        <f t="shared" si="5"/>
        <v>4.8000010428950191E-4</v>
      </c>
      <c r="O28" s="14">
        <f t="shared" ca="1" si="3"/>
        <v>-1.0651989137562275E-2</v>
      </c>
      <c r="Q28" s="38">
        <f t="shared" si="4"/>
        <v>42905.935190000106</v>
      </c>
    </row>
    <row r="29" spans="1:21" s="14" customFormat="1" ht="12.95" customHeight="1">
      <c r="A29" s="47" t="s">
        <v>51</v>
      </c>
      <c r="B29" s="48" t="s">
        <v>48</v>
      </c>
      <c r="C29" s="49">
        <v>57995.387370000128</v>
      </c>
      <c r="D29" s="49">
        <v>2.0000000000000001E-4</v>
      </c>
      <c r="E29" s="14">
        <f t="shared" si="0"/>
        <v>16914.99056095655</v>
      </c>
      <c r="F29" s="14">
        <f t="shared" si="1"/>
        <v>16915</v>
      </c>
      <c r="G29" s="14">
        <f t="shared" si="2"/>
        <v>-3.6799998706555925E-3</v>
      </c>
      <c r="K29" s="14">
        <f t="shared" si="5"/>
        <v>-3.6799998706555925E-3</v>
      </c>
      <c r="O29" s="14">
        <f t="shared" ca="1" si="3"/>
        <v>-1.1235798359564758E-2</v>
      </c>
      <c r="Q29" s="38">
        <f t="shared" si="4"/>
        <v>42976.887370000128</v>
      </c>
    </row>
    <row r="30" spans="1:21" s="14" customFormat="1" ht="12.95" customHeight="1">
      <c r="A30" s="11" t="s">
        <v>52</v>
      </c>
      <c r="B30" s="12" t="s">
        <v>48</v>
      </c>
      <c r="C30" s="52">
        <v>59328.3413</v>
      </c>
      <c r="D30" s="53">
        <v>2.7000000000000001E-3</v>
      </c>
      <c r="E30" s="14">
        <f t="shared" si="0"/>
        <v>20333.960807448642</v>
      </c>
      <c r="F30" s="14">
        <f t="shared" si="1"/>
        <v>20334</v>
      </c>
      <c r="G30" s="14">
        <f t="shared" si="2"/>
        <v>-1.5279999999620486E-2</v>
      </c>
      <c r="K30" s="14">
        <f t="shared" si="5"/>
        <v>-1.5279999999620486E-2</v>
      </c>
      <c r="O30" s="14">
        <f t="shared" ca="1" si="3"/>
        <v>-2.2203071601468616E-2</v>
      </c>
      <c r="Q30" s="38">
        <f t="shared" si="4"/>
        <v>44309.8413</v>
      </c>
    </row>
    <row r="31" spans="1:21" s="14" customFormat="1" ht="12.95" customHeight="1">
      <c r="A31" s="11" t="s">
        <v>52</v>
      </c>
      <c r="B31" s="12" t="s">
        <v>48</v>
      </c>
      <c r="C31" s="52">
        <v>59328.530400000003</v>
      </c>
      <c r="D31" s="53">
        <v>1.2999999999999999E-3</v>
      </c>
      <c r="E31" s="14">
        <f t="shared" si="0"/>
        <v>20334.445840921348</v>
      </c>
      <c r="F31" s="14">
        <f t="shared" si="1"/>
        <v>20334.5</v>
      </c>
      <c r="G31" s="14">
        <f t="shared" si="2"/>
        <v>-2.1114999995916151E-2</v>
      </c>
      <c r="K31" s="14">
        <f t="shared" si="5"/>
        <v>-2.1114999995916151E-2</v>
      </c>
      <c r="O31" s="14">
        <f t="shared" ca="1" si="3"/>
        <v>-2.2204675472957638E-2</v>
      </c>
      <c r="Q31" s="38">
        <f t="shared" si="4"/>
        <v>44310.030400000003</v>
      </c>
    </row>
    <row r="32" spans="1:21" s="14" customFormat="1" ht="12.95" customHeight="1">
      <c r="A32" s="11" t="s">
        <v>56</v>
      </c>
      <c r="B32" s="12" t="s">
        <v>48</v>
      </c>
      <c r="C32" s="53">
        <v>59370.052669999997</v>
      </c>
      <c r="D32" s="53">
        <v>1.6000000000000001E-4</v>
      </c>
      <c r="E32" s="14">
        <f t="shared" si="0"/>
        <v>20440.948700849</v>
      </c>
      <c r="F32" s="14">
        <f t="shared" si="1"/>
        <v>20441</v>
      </c>
      <c r="G32" s="14">
        <f t="shared" si="2"/>
        <v>-1.9999999996798579E-2</v>
      </c>
      <c r="K32" s="14">
        <f t="shared" si="5"/>
        <v>-1.9999999996798579E-2</v>
      </c>
      <c r="O32" s="14">
        <f t="shared" ca="1" si="3"/>
        <v>-2.2546300100118433E-2</v>
      </c>
      <c r="Q32" s="38">
        <f t="shared" si="4"/>
        <v>44351.552669999997</v>
      </c>
    </row>
    <row r="33" spans="1:17" s="14" customFormat="1" ht="12.95" customHeight="1">
      <c r="A33" s="11" t="s">
        <v>53</v>
      </c>
      <c r="B33" s="12" t="s">
        <v>54</v>
      </c>
      <c r="C33" s="52">
        <v>59589.547899999998</v>
      </c>
      <c r="D33" s="53">
        <v>4.0000000000000002E-4</v>
      </c>
      <c r="E33" s="14">
        <f t="shared" si="0"/>
        <v>21003.944648216071</v>
      </c>
      <c r="F33" s="14">
        <f t="shared" si="1"/>
        <v>21004</v>
      </c>
      <c r="G33" s="14">
        <f t="shared" si="2"/>
        <v>-2.1580000000540167E-2</v>
      </c>
      <c r="K33" s="14">
        <f t="shared" si="5"/>
        <v>-2.1580000000540167E-2</v>
      </c>
      <c r="O33" s="14">
        <f t="shared" ca="1" si="3"/>
        <v>-2.4352259396752507E-2</v>
      </c>
      <c r="Q33" s="38">
        <f t="shared" si="4"/>
        <v>44571.047899999998</v>
      </c>
    </row>
    <row r="34" spans="1:17" s="14" customFormat="1" ht="12.95" customHeight="1">
      <c r="A34" s="13" t="s">
        <v>55</v>
      </c>
      <c r="B34" s="50" t="s">
        <v>54</v>
      </c>
      <c r="C34" s="51">
        <v>59625.995300000002</v>
      </c>
      <c r="D34" s="51">
        <v>2.9999999999999997E-4</v>
      </c>
      <c r="E34" s="14">
        <f t="shared" si="0"/>
        <v>21097.430682022223</v>
      </c>
      <c r="F34" s="14">
        <f t="shared" si="1"/>
        <v>21097.5</v>
      </c>
      <c r="G34" s="14">
        <f t="shared" si="2"/>
        <v>-2.7024999995774124E-2</v>
      </c>
      <c r="K34" s="14">
        <f t="shared" si="5"/>
        <v>-2.7024999995774124E-2</v>
      </c>
      <c r="O34" s="14">
        <f t="shared" ca="1" si="3"/>
        <v>-2.4652183365198838E-2</v>
      </c>
      <c r="Q34" s="38">
        <f t="shared" si="4"/>
        <v>44607.495300000002</v>
      </c>
    </row>
    <row r="35" spans="1:17" s="14" customFormat="1" ht="12.95" customHeight="1">
      <c r="A35" s="11" t="s">
        <v>56</v>
      </c>
      <c r="B35" s="12" t="s">
        <v>54</v>
      </c>
      <c r="C35" s="53">
        <v>59691.103790000001</v>
      </c>
      <c r="D35" s="53">
        <v>1.2999999999999999E-4</v>
      </c>
      <c r="E35" s="14">
        <f t="shared" si="0"/>
        <v>21264.431195013731</v>
      </c>
      <c r="F35" s="14">
        <f t="shared" si="1"/>
        <v>21264.5</v>
      </c>
      <c r="G35" s="14">
        <f t="shared" si="2"/>
        <v>-2.6825000000826549E-2</v>
      </c>
      <c r="K35" s="14">
        <f t="shared" si="5"/>
        <v>-2.6825000000826549E-2</v>
      </c>
      <c r="O35" s="14">
        <f t="shared" ca="1" si="3"/>
        <v>-2.5187876442530788E-2</v>
      </c>
      <c r="Q35" s="38">
        <f t="shared" si="4"/>
        <v>44672.603790000001</v>
      </c>
    </row>
    <row r="36" spans="1:17" s="14" customFormat="1" ht="12.95" customHeight="1">
      <c r="A36" s="11" t="s">
        <v>56</v>
      </c>
      <c r="B36" s="12" t="s">
        <v>48</v>
      </c>
      <c r="C36" s="53">
        <v>59724.045189999997</v>
      </c>
      <c r="D36" s="53">
        <v>1E-4</v>
      </c>
      <c r="E36" s="14">
        <f t="shared" si="0"/>
        <v>21348.924487649729</v>
      </c>
      <c r="F36" s="14">
        <f t="shared" si="1"/>
        <v>21349</v>
      </c>
      <c r="G36" s="14">
        <f t="shared" si="2"/>
        <v>-2.9439999998430721E-2</v>
      </c>
      <c r="K36" s="14">
        <f t="shared" si="5"/>
        <v>-2.9439999998430721E-2</v>
      </c>
      <c r="O36" s="14">
        <f t="shared" ca="1" si="3"/>
        <v>-2.5458930724174794E-2</v>
      </c>
      <c r="Q36" s="38">
        <f t="shared" si="4"/>
        <v>44705.545189999997</v>
      </c>
    </row>
    <row r="37" spans="1:17" s="14" customFormat="1" ht="12.95" customHeight="1">
      <c r="A37" s="11" t="s">
        <v>56</v>
      </c>
      <c r="B37" s="12" t="s">
        <v>48</v>
      </c>
      <c r="C37" s="53">
        <v>60371.21542</v>
      </c>
      <c r="D37" s="53">
        <v>8.0000000000000007E-5</v>
      </c>
      <c r="E37" s="14">
        <f t="shared" si="0"/>
        <v>23008.888655192764</v>
      </c>
      <c r="F37" s="14">
        <f t="shared" si="1"/>
        <v>23009</v>
      </c>
      <c r="G37" s="14">
        <f t="shared" si="2"/>
        <v>-4.3409999998402782E-2</v>
      </c>
      <c r="K37" s="14">
        <f t="shared" si="5"/>
        <v>-4.3409999998402782E-2</v>
      </c>
      <c r="O37" s="14">
        <f t="shared" ca="1" si="3"/>
        <v>-3.0783784067713968E-2</v>
      </c>
      <c r="Q37" s="38">
        <f t="shared" si="4"/>
        <v>45352.71542</v>
      </c>
    </row>
    <row r="38" spans="1:17" s="14" customFormat="1" ht="12.95" customHeight="1">
      <c r="C38" s="22"/>
      <c r="D38" s="22"/>
    </row>
    <row r="39" spans="1:17" s="14" customFormat="1" ht="12.95" customHeight="1">
      <c r="C39" s="22"/>
      <c r="D39" s="22"/>
    </row>
    <row r="40" spans="1:17" s="14" customFormat="1" ht="12.95" customHeight="1">
      <c r="C40" s="22"/>
      <c r="D40" s="22"/>
    </row>
    <row r="41" spans="1:17" s="14" customFormat="1" ht="12.95" customHeight="1">
      <c r="C41" s="22"/>
      <c r="D41" s="22"/>
    </row>
    <row r="42" spans="1:17" s="14" customFormat="1" ht="12.95" customHeight="1">
      <c r="C42" s="22"/>
      <c r="D42" s="22"/>
    </row>
    <row r="43" spans="1:17" s="14" customFormat="1" ht="12.95" customHeight="1">
      <c r="C43" s="22"/>
      <c r="D43" s="22"/>
    </row>
    <row r="44" spans="1:17" s="14" customFormat="1" ht="12.95" customHeight="1">
      <c r="C44" s="22"/>
      <c r="D44" s="22"/>
    </row>
    <row r="45" spans="1:17" s="14" customFormat="1" ht="12.95" customHeight="1">
      <c r="C45" s="22"/>
      <c r="D45" s="22"/>
    </row>
    <row r="46" spans="1:17" s="14" customFormat="1" ht="12.95" customHeight="1">
      <c r="C46" s="22"/>
      <c r="D46" s="22"/>
    </row>
    <row r="47" spans="1:17" s="14" customFormat="1" ht="12.95" customHeight="1">
      <c r="C47" s="22"/>
      <c r="D47" s="22"/>
    </row>
    <row r="48" spans="1:17" s="14" customFormat="1" ht="12.95" customHeight="1">
      <c r="C48" s="22"/>
      <c r="D48" s="22"/>
    </row>
    <row r="49" spans="3:4" s="14" customFormat="1" ht="12.95" customHeight="1">
      <c r="C49" s="22"/>
      <c r="D49" s="22"/>
    </row>
    <row r="50" spans="3:4" s="14" customFormat="1" ht="12.95" customHeight="1">
      <c r="C50" s="22"/>
      <c r="D50" s="22"/>
    </row>
    <row r="51" spans="3:4" s="14" customFormat="1" ht="12.95" customHeight="1">
      <c r="C51" s="22"/>
      <c r="D51" s="22"/>
    </row>
    <row r="52" spans="3:4" s="14" customFormat="1" ht="12.95" customHeight="1">
      <c r="C52" s="22"/>
      <c r="D52" s="22"/>
    </row>
    <row r="53" spans="3:4" s="14" customFormat="1" ht="12.95" customHeight="1">
      <c r="C53" s="22"/>
      <c r="D53" s="22"/>
    </row>
    <row r="54" spans="3:4" s="14" customFormat="1" ht="12.95" customHeight="1">
      <c r="C54" s="22"/>
      <c r="D54" s="22"/>
    </row>
    <row r="55" spans="3:4" s="14" customFormat="1" ht="12.95" customHeight="1">
      <c r="C55" s="22"/>
      <c r="D55" s="22"/>
    </row>
    <row r="56" spans="3:4" s="14" customFormat="1" ht="12.95" customHeight="1">
      <c r="C56" s="22"/>
      <c r="D56" s="22"/>
    </row>
    <row r="57" spans="3:4" s="14" customFormat="1" ht="12.95" customHeight="1">
      <c r="C57" s="22"/>
      <c r="D57" s="22"/>
    </row>
    <row r="58" spans="3:4" s="14" customFormat="1" ht="12.95" customHeight="1">
      <c r="C58" s="22"/>
      <c r="D58" s="22"/>
    </row>
    <row r="59" spans="3:4" s="14" customFormat="1" ht="12.95" customHeight="1">
      <c r="C59" s="22"/>
      <c r="D59" s="22"/>
    </row>
    <row r="60" spans="3:4" s="14" customFormat="1" ht="12.95" customHeight="1">
      <c r="C60" s="22"/>
      <c r="D60" s="22"/>
    </row>
    <row r="61" spans="3:4" s="14" customFormat="1" ht="12.95" customHeight="1">
      <c r="C61" s="22"/>
      <c r="D61" s="22"/>
    </row>
    <row r="62" spans="3:4" s="14" customFormat="1" ht="12.95" customHeight="1">
      <c r="C62" s="22"/>
      <c r="D62" s="22"/>
    </row>
    <row r="63" spans="3:4" s="14" customFormat="1" ht="12.95" customHeight="1">
      <c r="C63" s="22"/>
      <c r="D63" s="22"/>
    </row>
    <row r="64" spans="3:4" s="14" customFormat="1" ht="12.95" customHeight="1">
      <c r="C64" s="22"/>
      <c r="D64" s="22"/>
    </row>
    <row r="65" spans="3:4" s="14" customFormat="1" ht="12.95" customHeight="1">
      <c r="C65" s="22"/>
      <c r="D65" s="22"/>
    </row>
    <row r="66" spans="3:4" s="14" customFormat="1" ht="12.95" customHeight="1">
      <c r="C66" s="22"/>
      <c r="D66" s="22"/>
    </row>
    <row r="67" spans="3:4" s="14" customFormat="1" ht="12.95" customHeight="1">
      <c r="C67" s="22"/>
      <c r="D67" s="22"/>
    </row>
    <row r="68" spans="3:4" s="14" customFormat="1" ht="12.95" customHeight="1">
      <c r="C68" s="22"/>
      <c r="D68" s="22"/>
    </row>
    <row r="69" spans="3:4" s="14" customFormat="1" ht="12.95" customHeight="1">
      <c r="C69" s="22"/>
      <c r="D69" s="22"/>
    </row>
    <row r="70" spans="3:4" s="14" customFormat="1" ht="12.95" customHeight="1">
      <c r="C70" s="22"/>
      <c r="D70" s="22"/>
    </row>
    <row r="71" spans="3:4" s="14" customFormat="1" ht="12.95" customHeight="1">
      <c r="C71" s="22"/>
      <c r="D71" s="22"/>
    </row>
    <row r="72" spans="3:4" s="14" customFormat="1" ht="12.95" customHeight="1">
      <c r="C72" s="22"/>
      <c r="D72" s="22"/>
    </row>
    <row r="73" spans="3:4" s="14" customFormat="1" ht="12.95" customHeight="1">
      <c r="C73" s="22"/>
      <c r="D73" s="22"/>
    </row>
    <row r="74" spans="3:4" s="14" customFormat="1" ht="12.95" customHeight="1">
      <c r="C74" s="22"/>
      <c r="D74" s="22"/>
    </row>
    <row r="75" spans="3:4" s="14" customFormat="1" ht="12.95" customHeight="1">
      <c r="C75" s="22"/>
      <c r="D75" s="22"/>
    </row>
    <row r="76" spans="3:4" s="14" customFormat="1" ht="12.95" customHeight="1">
      <c r="C76" s="22"/>
      <c r="D76" s="22"/>
    </row>
    <row r="77" spans="3:4" s="14" customFormat="1" ht="12.95" customHeight="1">
      <c r="C77" s="22"/>
      <c r="D77" s="22"/>
    </row>
    <row r="78" spans="3:4" s="14" customFormat="1" ht="12.95" customHeight="1">
      <c r="C78" s="22"/>
      <c r="D78" s="22"/>
    </row>
    <row r="79" spans="3:4" s="14" customFormat="1" ht="12.95" customHeight="1">
      <c r="C79" s="22"/>
      <c r="D79" s="22"/>
    </row>
    <row r="80" spans="3:4" s="14" customFormat="1" ht="12.95" customHeight="1">
      <c r="C80" s="22"/>
      <c r="D80" s="22"/>
    </row>
    <row r="81" spans="3:4" s="14" customFormat="1" ht="12.95" customHeight="1">
      <c r="C81" s="22"/>
      <c r="D81" s="22"/>
    </row>
    <row r="82" spans="3:4" s="14" customFormat="1" ht="12.95" customHeight="1">
      <c r="C82" s="22"/>
      <c r="D82" s="22"/>
    </row>
    <row r="83" spans="3:4" s="14" customFormat="1" ht="12.95" customHeight="1">
      <c r="C83" s="22"/>
      <c r="D83" s="22"/>
    </row>
    <row r="84" spans="3:4" s="14" customFormat="1" ht="12.95" customHeight="1">
      <c r="C84" s="22"/>
      <c r="D84" s="22"/>
    </row>
    <row r="85" spans="3:4" s="14" customFormat="1" ht="12.95" customHeight="1">
      <c r="C85" s="22"/>
      <c r="D85" s="22"/>
    </row>
    <row r="86" spans="3:4" s="14" customFormat="1" ht="12.95" customHeight="1">
      <c r="C86" s="22"/>
      <c r="D86" s="22"/>
    </row>
    <row r="87" spans="3:4" s="14" customFormat="1" ht="12.95" customHeight="1">
      <c r="C87" s="22"/>
      <c r="D87" s="22"/>
    </row>
    <row r="88" spans="3:4" s="14" customFormat="1" ht="12.95" customHeight="1">
      <c r="C88" s="22"/>
      <c r="D88" s="22"/>
    </row>
    <row r="89" spans="3:4" s="14" customFormat="1" ht="12.95" customHeight="1">
      <c r="C89" s="22"/>
      <c r="D89" s="22"/>
    </row>
    <row r="90" spans="3:4" s="14" customFormat="1" ht="12.95" customHeight="1">
      <c r="C90" s="22"/>
      <c r="D90" s="22"/>
    </row>
    <row r="91" spans="3:4" s="14" customFormat="1" ht="12.95" customHeight="1">
      <c r="C91" s="22"/>
      <c r="D91" s="22"/>
    </row>
    <row r="92" spans="3:4" s="14" customFormat="1" ht="12.95" customHeight="1">
      <c r="C92" s="22"/>
      <c r="D92" s="22"/>
    </row>
    <row r="93" spans="3:4" s="14" customFormat="1" ht="12.95" customHeight="1">
      <c r="C93" s="22"/>
      <c r="D93" s="22"/>
    </row>
    <row r="94" spans="3:4" s="14" customFormat="1" ht="12.95" customHeight="1">
      <c r="C94" s="22"/>
      <c r="D94" s="22"/>
    </row>
    <row r="95" spans="3:4" s="14" customFormat="1" ht="12.95" customHeight="1">
      <c r="C95" s="22"/>
      <c r="D95" s="22"/>
    </row>
    <row r="96" spans="3:4" s="14" customFormat="1" ht="12.95" customHeight="1">
      <c r="C96" s="22"/>
      <c r="D96" s="22"/>
    </row>
    <row r="97" spans="3:4" s="14" customFormat="1" ht="12.95" customHeight="1">
      <c r="C97" s="22"/>
      <c r="D97" s="22"/>
    </row>
    <row r="98" spans="3:4" s="14" customFormat="1" ht="12.95" customHeight="1">
      <c r="C98" s="22"/>
      <c r="D98" s="22"/>
    </row>
    <row r="99" spans="3:4" s="14" customFormat="1" ht="12.95" customHeight="1">
      <c r="C99" s="22"/>
      <c r="D99" s="22"/>
    </row>
    <row r="100" spans="3:4" s="14" customFormat="1" ht="12.95" customHeight="1">
      <c r="C100" s="22"/>
      <c r="D100" s="22"/>
    </row>
    <row r="101" spans="3:4" s="14" customFormat="1" ht="12.95" customHeight="1">
      <c r="C101" s="22"/>
      <c r="D101" s="22"/>
    </row>
    <row r="102" spans="3:4" s="14" customFormat="1" ht="12.95" customHeight="1">
      <c r="C102" s="22"/>
      <c r="D102" s="22"/>
    </row>
    <row r="103" spans="3:4" s="14" customFormat="1" ht="12.95" customHeight="1">
      <c r="C103" s="22"/>
      <c r="D103" s="22"/>
    </row>
    <row r="104" spans="3:4" s="14" customFormat="1" ht="12.95" customHeight="1">
      <c r="C104" s="22"/>
      <c r="D104" s="2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</sheetData>
  <protectedRanges>
    <protectedRange sqref="A28:D29" name="Range1"/>
  </protectedRanges>
  <sortState xmlns:xlrd2="http://schemas.microsoft.com/office/spreadsheetml/2017/richdata2" ref="A21:U38">
    <sortCondition ref="C21:C38"/>
  </sortState>
  <phoneticPr fontId="8" type="noConversion"/>
  <hyperlinks>
    <hyperlink ref="H594" r:id="rId1" display="http://vsolj.cetus-net.org/bulletin.html" xr:uid="{00000000-0004-0000-0000-000000000000}"/>
    <hyperlink ref="H64454" r:id="rId2" display="http://vsolj.cetus-net.org/bulletin.html" xr:uid="{00000000-0004-0000-0000-000001000000}"/>
    <hyperlink ref="H64447" r:id="rId3" display="https://www.aavso.org/ejaavso" xr:uid="{00000000-0004-0000-0000-000002000000}"/>
    <hyperlink ref="AP598" r:id="rId4" display="http://cdsbib.u-strasbg.fr/cgi-bin/cdsbib?1990RMxAA..21..381G" xr:uid="{00000000-0004-0000-0000-000003000000}"/>
    <hyperlink ref="AP602" r:id="rId5" display="http://cdsbib.u-strasbg.fr/cgi-bin/cdsbib?1990RMxAA..21..381G" xr:uid="{00000000-0004-0000-0000-000004000000}"/>
    <hyperlink ref="AP601" r:id="rId6" display="http://cdsbib.u-strasbg.fr/cgi-bin/cdsbib?1990RMxAA..21..381G" xr:uid="{00000000-0004-0000-0000-000005000000}"/>
    <hyperlink ref="AP582" r:id="rId7" display="http://cdsbib.u-strasbg.fr/cgi-bin/cdsbib?1990RMxAA..21..381G" xr:uid="{00000000-0004-0000-0000-000006000000}"/>
    <hyperlink ref="I64454" r:id="rId8" display="http://vsolj.cetus-net.org/bulletin.html" xr:uid="{00000000-0004-0000-0000-000007000000}"/>
    <hyperlink ref="AQ738" r:id="rId9" display="http://cdsbib.u-strasbg.fr/cgi-bin/cdsbib?1990RMxAA..21..381G" xr:uid="{00000000-0004-0000-0000-000008000000}"/>
    <hyperlink ref="AQ55504" r:id="rId10" display="http://cdsbib.u-strasbg.fr/cgi-bin/cdsbib?1990RMxAA..21..381G" xr:uid="{00000000-0004-0000-0000-000009000000}"/>
    <hyperlink ref="AQ739" r:id="rId11" display="http://cdsbib.u-strasbg.fr/cgi-bin/cdsbib?1990RMxAA..21..381G" xr:uid="{00000000-0004-0000-0000-00000A000000}"/>
    <hyperlink ref="H64451" r:id="rId12" display="https://www.aavso.org/ejaavso" xr:uid="{00000000-0004-0000-0000-00000B000000}"/>
    <hyperlink ref="H1624" r:id="rId13" display="http://vsolj.cetus-net.org/bulletin.html" xr:uid="{00000000-0004-0000-0000-00000C000000}"/>
    <hyperlink ref="AP2868" r:id="rId14" display="http://cdsbib.u-strasbg.fr/cgi-bin/cdsbib?1990RMxAA..21..381G" xr:uid="{00000000-0004-0000-0000-00000D000000}"/>
    <hyperlink ref="AP2871" r:id="rId15" display="http://cdsbib.u-strasbg.fr/cgi-bin/cdsbib?1990RMxAA..21..381G" xr:uid="{00000000-0004-0000-0000-00000E000000}"/>
    <hyperlink ref="AP2869" r:id="rId16" display="http://cdsbib.u-strasbg.fr/cgi-bin/cdsbib?1990RMxAA..21..381G" xr:uid="{00000000-0004-0000-0000-00000F000000}"/>
    <hyperlink ref="AP2853" r:id="rId17" display="http://cdsbib.u-strasbg.fr/cgi-bin/cdsbib?1990RMxAA..21..381G" xr:uid="{00000000-0004-0000-0000-000010000000}"/>
    <hyperlink ref="I1624" r:id="rId18" display="http://vsolj.cetus-net.org/bulletin.html" xr:uid="{00000000-0004-0000-0000-000011000000}"/>
    <hyperlink ref="AQ3082" r:id="rId19" display="http://cdsbib.u-strasbg.fr/cgi-bin/cdsbib?1990RMxAA..21..381G" xr:uid="{00000000-0004-0000-0000-000012000000}"/>
    <hyperlink ref="AQ65319" r:id="rId20" display="http://cdsbib.u-strasbg.fr/cgi-bin/cdsbib?1990RMxAA..21..381G" xr:uid="{00000000-0004-0000-0000-000013000000}"/>
    <hyperlink ref="AQ308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2024-08-10T07:46:24Z</dcterms:modified>
</cp:coreProperties>
</file>