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55E0CCD-7EC5-4FD5-B83F-B7461DA8F4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InActive 2" sheetId="2" r:id="rId2"/>
  </sheets>
  <calcPr calcId="181029"/>
</workbook>
</file>

<file path=xl/calcChain.xml><?xml version="1.0" encoding="utf-8"?>
<calcChain xmlns="http://schemas.openxmlformats.org/spreadsheetml/2006/main">
  <c r="G36" i="1" l="1"/>
  <c r="F29" i="1"/>
  <c r="E29" i="1"/>
  <c r="Q29" i="1"/>
  <c r="F14" i="1"/>
  <c r="C7" i="2"/>
  <c r="E37" i="2"/>
  <c r="F37" i="2"/>
  <c r="C8" i="2"/>
  <c r="C9" i="2"/>
  <c r="D9" i="2"/>
  <c r="F16" i="2"/>
  <c r="F17" i="2" s="1"/>
  <c r="C17" i="2"/>
  <c r="E21" i="2"/>
  <c r="F21" i="2"/>
  <c r="H21" i="2"/>
  <c r="Q21" i="2"/>
  <c r="R21" i="2"/>
  <c r="E22" i="2"/>
  <c r="F22" i="2"/>
  <c r="R22" i="2"/>
  <c r="H22" i="2"/>
  <c r="Q22" i="2"/>
  <c r="E23" i="2"/>
  <c r="F23" i="2"/>
  <c r="R23" i="2"/>
  <c r="H23" i="2"/>
  <c r="Q23" i="2"/>
  <c r="E24" i="2"/>
  <c r="F24" i="2"/>
  <c r="R24" i="2"/>
  <c r="H24" i="2"/>
  <c r="Q24" i="2"/>
  <c r="E25" i="2"/>
  <c r="F25" i="2"/>
  <c r="H25" i="2"/>
  <c r="Q25" i="2"/>
  <c r="R25" i="2"/>
  <c r="E26" i="2"/>
  <c r="F26" i="2"/>
  <c r="R26" i="2"/>
  <c r="H26" i="2"/>
  <c r="Q26" i="2"/>
  <c r="E27" i="2"/>
  <c r="F27" i="2"/>
  <c r="R27" i="2"/>
  <c r="H27" i="2"/>
  <c r="Q27" i="2"/>
  <c r="E28" i="2"/>
  <c r="F28" i="2"/>
  <c r="R28" i="2"/>
  <c r="H28" i="2"/>
  <c r="Q28" i="2"/>
  <c r="E29" i="2"/>
  <c r="F29" i="2"/>
  <c r="I29" i="2"/>
  <c r="Q29" i="2"/>
  <c r="R29" i="2"/>
  <c r="E30" i="2"/>
  <c r="F30" i="2"/>
  <c r="R30" i="2"/>
  <c r="I30" i="2"/>
  <c r="Q30" i="2"/>
  <c r="E31" i="2"/>
  <c r="F31" i="2"/>
  <c r="G31" i="2"/>
  <c r="I31" i="2"/>
  <c r="Q31" i="2"/>
  <c r="E32" i="2"/>
  <c r="F32" i="2"/>
  <c r="G32" i="2"/>
  <c r="I32" i="2"/>
  <c r="Q32" i="2"/>
  <c r="E33" i="2"/>
  <c r="F33" i="2"/>
  <c r="G33" i="2"/>
  <c r="I33" i="2"/>
  <c r="Q33" i="2"/>
  <c r="E34" i="2"/>
  <c r="F34" i="2"/>
  <c r="G34" i="2"/>
  <c r="I34" i="2"/>
  <c r="Q34" i="2"/>
  <c r="E35" i="2"/>
  <c r="F35" i="2"/>
  <c r="R35" i="2"/>
  <c r="I35" i="2"/>
  <c r="Q35" i="2"/>
  <c r="E36" i="2"/>
  <c r="F36" i="2"/>
  <c r="G36" i="2"/>
  <c r="Q36" i="2"/>
  <c r="Q37" i="2"/>
  <c r="E38" i="2"/>
  <c r="F38" i="2"/>
  <c r="G38" i="2"/>
  <c r="J38" i="2"/>
  <c r="Q38" i="2"/>
  <c r="D9" i="1"/>
  <c r="C9" i="1"/>
  <c r="Q39" i="1"/>
  <c r="Q38" i="1"/>
  <c r="C17" i="1"/>
  <c r="Q36" i="1"/>
  <c r="Q37" i="1"/>
  <c r="Q35" i="1"/>
  <c r="Q21" i="1"/>
  <c r="Q22" i="1"/>
  <c r="Q23" i="1"/>
  <c r="Q24" i="1"/>
  <c r="Q25" i="1"/>
  <c r="Q26" i="1"/>
  <c r="Q27" i="1"/>
  <c r="Q28" i="1"/>
  <c r="Q30" i="1"/>
  <c r="Q32" i="1"/>
  <c r="Q33" i="1"/>
  <c r="Q34" i="1"/>
  <c r="Q31" i="1"/>
  <c r="E38" i="1"/>
  <c r="F38" i="1" s="1"/>
  <c r="G38" i="1" s="1"/>
  <c r="K38" i="1" s="1"/>
  <c r="E36" i="1"/>
  <c r="F36" i="1" s="1"/>
  <c r="E34" i="1"/>
  <c r="F34" i="1" s="1"/>
  <c r="G34" i="1" s="1"/>
  <c r="E32" i="1"/>
  <c r="F32" i="1"/>
  <c r="G32" i="1" s="1"/>
  <c r="E30" i="1"/>
  <c r="F30" i="1" s="1"/>
  <c r="E24" i="1"/>
  <c r="F24" i="1" s="1"/>
  <c r="E27" i="1"/>
  <c r="F27" i="1" s="1"/>
  <c r="E23" i="1"/>
  <c r="F23" i="1" s="1"/>
  <c r="E39" i="1"/>
  <c r="F39" i="1"/>
  <c r="G39" i="1" s="1"/>
  <c r="K39" i="1" s="1"/>
  <c r="E26" i="1"/>
  <c r="F26" i="1" s="1"/>
  <c r="E22" i="1"/>
  <c r="F22" i="1" s="1"/>
  <c r="E37" i="1"/>
  <c r="F37" i="1" s="1"/>
  <c r="G37" i="1" s="1"/>
  <c r="E28" i="1"/>
  <c r="F28" i="1" s="1"/>
  <c r="E35" i="1"/>
  <c r="F35" i="1" s="1"/>
  <c r="G35" i="1" s="1"/>
  <c r="E33" i="1"/>
  <c r="F33" i="1" s="1"/>
  <c r="G33" i="1" s="1"/>
  <c r="E31" i="1"/>
  <c r="F31" i="1" s="1"/>
  <c r="E25" i="1"/>
  <c r="F25" i="1" s="1"/>
  <c r="E21" i="1"/>
  <c r="F21" i="1" s="1"/>
  <c r="G37" i="2"/>
  <c r="J37" i="2"/>
  <c r="C12" i="2"/>
  <c r="C12" i="1"/>
  <c r="C11" i="1"/>
  <c r="C11" i="2"/>
  <c r="G29" i="1" l="1"/>
  <c r="J29" i="1" s="1"/>
  <c r="O29" i="1"/>
  <c r="F15" i="1"/>
  <c r="C16" i="1"/>
  <c r="D18" i="1" s="1"/>
  <c r="C16" i="2"/>
  <c r="D18" i="2" s="1"/>
  <c r="O39" i="1"/>
  <c r="O30" i="1"/>
  <c r="O33" i="1"/>
  <c r="O27" i="1"/>
  <c r="O23" i="1"/>
  <c r="O25" i="1"/>
  <c r="O31" i="1"/>
  <c r="O37" i="1"/>
  <c r="O32" i="1"/>
  <c r="O26" i="1"/>
  <c r="O28" i="1"/>
  <c r="O21" i="1"/>
  <c r="C15" i="1"/>
  <c r="O34" i="1"/>
  <c r="O38" i="1"/>
  <c r="O22" i="1"/>
  <c r="O36" i="1"/>
  <c r="O35" i="1"/>
  <c r="O24" i="1"/>
  <c r="O38" i="2"/>
  <c r="O24" i="2"/>
  <c r="O27" i="2"/>
  <c r="O36" i="2"/>
  <c r="O22" i="2"/>
  <c r="O32" i="2"/>
  <c r="C15" i="2"/>
  <c r="O21" i="2"/>
  <c r="O29" i="2"/>
  <c r="O26" i="2"/>
  <c r="O33" i="2"/>
  <c r="O23" i="2"/>
  <c r="O30" i="2"/>
  <c r="O37" i="2"/>
  <c r="T37" i="2" s="1"/>
  <c r="U37" i="2" s="1"/>
  <c r="O25" i="2"/>
  <c r="O34" i="2"/>
  <c r="O28" i="2"/>
  <c r="O35" i="2"/>
  <c r="O31" i="2"/>
  <c r="F16" i="1" l="1"/>
  <c r="F18" i="1" s="1"/>
  <c r="C18" i="2"/>
  <c r="C18" i="1"/>
  <c r="F18" i="2"/>
  <c r="F19" i="2" s="1"/>
  <c r="F17" i="1" l="1"/>
</calcChain>
</file>

<file path=xl/sharedStrings.xml><?xml version="1.0" encoding="utf-8"?>
<sst xmlns="http://schemas.openxmlformats.org/spreadsheetml/2006/main" count="165" uniqueCount="62">
  <si>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</si>
  <si>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</si>
  <si>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</si>
  <si>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</si>
  <si>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</si>
  <si>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</si>
  <si>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</si>
  <si>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</si>
  <si>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</si>
  <si>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</si>
  <si>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</si>
  <si>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</si>
  <si>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</si>
  <si>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</si>
  <si>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</si>
  <si>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</si>
  <si>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</si>
  <si>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</si>
  <si>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</si>
  <si>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</si>
  <si>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</si>
  <si>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</si>
  <si>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</si>
  <si>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</si>
  <si>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</si>
  <si>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</si>
  <si>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</si>
  <si>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</si>
  <si>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</si>
  <si>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</si>
  <si>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</si>
  <si>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</si>
  <si>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</si>
  <si>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5543</t>
  </si>
  <si>
    <t>I</t>
  </si>
  <si>
    <t>II</t>
  </si>
  <si>
    <t>IBVS 5653</t>
  </si>
  <si>
    <t/>
  </si>
  <si>
    <t>IBVS 5713</t>
  </si>
  <si>
    <t>IBVS 5505 Eph.</t>
  </si>
  <si>
    <t>IBVS 5505</t>
  </si>
  <si>
    <t>EW</t>
  </si>
  <si>
    <t>IBVS 5837</t>
  </si>
  <si>
    <t>IBVS 5920</t>
  </si>
  <si>
    <t>Add cycle</t>
  </si>
  <si>
    <t>Old Cycle</t>
  </si>
  <si>
    <t>Nelson</t>
  </si>
  <si>
    <t>IBVS 5060</t>
  </si>
  <si>
    <t>BAD?</t>
  </si>
  <si>
    <t>IBVS 1</t>
  </si>
  <si>
    <t>[unknown]</t>
  </si>
  <si>
    <t>V0373 Dra / GSC 3888-0464</t>
  </si>
  <si>
    <t>RHN 2018</t>
  </si>
  <si>
    <t>IBVS 2</t>
  </si>
  <si>
    <t>CCD</t>
  </si>
  <si>
    <t xml:space="preserve">Mag </t>
  </si>
  <si>
    <t>Next ToM-P</t>
  </si>
  <si>
    <t>Next ToM-S</t>
  </si>
  <si>
    <t>12.90-13.45</t>
  </si>
  <si>
    <t>IBVS</t>
  </si>
  <si>
    <t>VSX</t>
  </si>
  <si>
    <t>Nelson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</si>
</sst>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1" fillId="0" borderId="0" xfId="0" applyFont="1" applyAlignment="1"/>
    <xf numFmtId="0" fontId="5" fillId="0" borderId="0" xfId="0" applyFont="1">
      <alignment vertical="top"/>
    </xf>
    <xf numFmtId="0" fontId="14" fillId="0" borderId="2" xfId="0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>
      <alignment horizontal="left" vertical="center"/>
    </xf>
    <xf numFmtId="0" fontId="5" fillId="0" borderId="0" xfId="0" applyFont="1" applyAlignment="1"/>
    <xf numFmtId="14" fontId="5" fillId="0" borderId="0" xfId="0" applyNumberFormat="1" applyFont="1" applyAlignment="1"/>
    <xf numFmtId="0" fontId="18" fillId="0" borderId="0" xfId="0" applyFont="1" applyAlignment="1"/>
    <xf numFmtId="0" fontId="9" fillId="2" borderId="0" xfId="0" applyFont="1" applyFill="1" applyAlignment="1"/>
    <xf numFmtId="0" fontId="19" fillId="3" borderId="0" xfId="0" applyFont="1" applyFill="1" applyAlignment="1"/>
    <xf numFmtId="0" fontId="21" fillId="0" borderId="0" xfId="0" applyFont="1">
      <alignment vertical="top"/>
    </xf>
    <xf numFmtId="0" fontId="20" fillId="4" borderId="7" xfId="0" applyFont="1" applyFill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0" fillId="4" borderId="8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22" fontId="23" fillId="0" borderId="10" xfId="0" applyNumberFormat="1" applyFont="1" applyBorder="1" applyAlignment="1">
      <alignment horizontal="right" vertical="center"/>
    </xf>
    <xf numFmtId="22" fontId="23" fillId="0" borderId="11" xfId="0" applyNumberFormat="1" applyFont="1" applyBorder="1" applyAlignment="1">
      <alignment horizontal="right" vertical="center"/>
    </xf>
    <xf numFmtId="0" fontId="20" fillId="0" borderId="0" xfId="0" applyFont="1" applyAlignment="1"/>
    <xf numFmtId="0" fontId="20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V0373 Dra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954887218045114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 1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-322</c:v>
                </c:pt>
                <c:pt idx="1">
                  <c:v>-319</c:v>
                </c:pt>
                <c:pt idx="2">
                  <c:v>-318.5</c:v>
                </c:pt>
                <c:pt idx="3">
                  <c:v>-164.5</c:v>
                </c:pt>
                <c:pt idx="4">
                  <c:v>-148.5</c:v>
                </c:pt>
                <c:pt idx="5">
                  <c:v>-73</c:v>
                </c:pt>
                <c:pt idx="6">
                  <c:v>-0.5</c:v>
                </c:pt>
                <c:pt idx="7">
                  <c:v>0</c:v>
                </c:pt>
                <c:pt idx="8">
                  <c:v>0</c:v>
                </c:pt>
                <c:pt idx="9">
                  <c:v>15.5</c:v>
                </c:pt>
                <c:pt idx="10">
                  <c:v>65.5</c:v>
                </c:pt>
                <c:pt idx="11">
                  <c:v>1205</c:v>
                </c:pt>
                <c:pt idx="12">
                  <c:v>2391.5</c:v>
                </c:pt>
                <c:pt idx="13">
                  <c:v>3306.5</c:v>
                </c:pt>
                <c:pt idx="14">
                  <c:v>4524.5</c:v>
                </c:pt>
                <c:pt idx="15">
                  <c:v>7004.5</c:v>
                </c:pt>
                <c:pt idx="16">
                  <c:v>7005</c:v>
                </c:pt>
                <c:pt idx="17">
                  <c:v>9953.5</c:v>
                </c:pt>
                <c:pt idx="18">
                  <c:v>17043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-2.1120000019436702E-3</c:v>
                </c:pt>
                <c:pt idx="1">
                  <c:v>-4.0240000016638078E-3</c:v>
                </c:pt>
                <c:pt idx="2">
                  <c:v>-3.7600000359816477E-4</c:v>
                </c:pt>
                <c:pt idx="3">
                  <c:v>4.0799999260343611E-4</c:v>
                </c:pt>
                <c:pt idx="4">
                  <c:v>-4.3559999976423569E-3</c:v>
                </c:pt>
                <c:pt idx="5">
                  <c:v>-4.0799999987939373E-4</c:v>
                </c:pt>
                <c:pt idx="6">
                  <c:v>-2.4479999992763624E-3</c:v>
                </c:pt>
                <c:pt idx="7">
                  <c:v>-2.0000000222353265E-4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D3-42A0-A2F7-E5640764589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 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-322</c:v>
                </c:pt>
                <c:pt idx="1">
                  <c:v>-319</c:v>
                </c:pt>
                <c:pt idx="2">
                  <c:v>-318.5</c:v>
                </c:pt>
                <c:pt idx="3">
                  <c:v>-164.5</c:v>
                </c:pt>
                <c:pt idx="4">
                  <c:v>-148.5</c:v>
                </c:pt>
                <c:pt idx="5">
                  <c:v>-73</c:v>
                </c:pt>
                <c:pt idx="6">
                  <c:v>-0.5</c:v>
                </c:pt>
                <c:pt idx="7">
                  <c:v>0</c:v>
                </c:pt>
                <c:pt idx="8">
                  <c:v>0</c:v>
                </c:pt>
                <c:pt idx="9">
                  <c:v>15.5</c:v>
                </c:pt>
                <c:pt idx="10">
                  <c:v>65.5</c:v>
                </c:pt>
                <c:pt idx="11">
                  <c:v>1205</c:v>
                </c:pt>
                <c:pt idx="12">
                  <c:v>2391.5</c:v>
                </c:pt>
                <c:pt idx="13">
                  <c:v>3306.5</c:v>
                </c:pt>
                <c:pt idx="14">
                  <c:v>4524.5</c:v>
                </c:pt>
                <c:pt idx="15">
                  <c:v>7004.5</c:v>
                </c:pt>
                <c:pt idx="16">
                  <c:v>7005</c:v>
                </c:pt>
                <c:pt idx="17">
                  <c:v>9953.5</c:v>
                </c:pt>
                <c:pt idx="18">
                  <c:v>17043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9">
                  <c:v>-3.612000000430271E-3</c:v>
                </c:pt>
                <c:pt idx="10">
                  <c:v>6.8087999999988824E-2</c:v>
                </c:pt>
                <c:pt idx="11">
                  <c:v>2.8800000000046566E-3</c:v>
                </c:pt>
                <c:pt idx="12">
                  <c:v>1.0084000001370441E-2</c:v>
                </c:pt>
                <c:pt idx="13">
                  <c:v>8.4239999996498227E-3</c:v>
                </c:pt>
                <c:pt idx="14">
                  <c:v>1.1451999998826068E-2</c:v>
                </c:pt>
                <c:pt idx="15">
                  <c:v>1.1451999998826068E-2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D3-42A0-A2F7-E5640764589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-322</c:v>
                </c:pt>
                <c:pt idx="1">
                  <c:v>-319</c:v>
                </c:pt>
                <c:pt idx="2">
                  <c:v>-318.5</c:v>
                </c:pt>
                <c:pt idx="3">
                  <c:v>-164.5</c:v>
                </c:pt>
                <c:pt idx="4">
                  <c:v>-148.5</c:v>
                </c:pt>
                <c:pt idx="5">
                  <c:v>-73</c:v>
                </c:pt>
                <c:pt idx="6">
                  <c:v>-0.5</c:v>
                </c:pt>
                <c:pt idx="7">
                  <c:v>0</c:v>
                </c:pt>
                <c:pt idx="8">
                  <c:v>0</c:v>
                </c:pt>
                <c:pt idx="9">
                  <c:v>15.5</c:v>
                </c:pt>
                <c:pt idx="10">
                  <c:v>65.5</c:v>
                </c:pt>
                <c:pt idx="11">
                  <c:v>1205</c:v>
                </c:pt>
                <c:pt idx="12">
                  <c:v>2391.5</c:v>
                </c:pt>
                <c:pt idx="13">
                  <c:v>3306.5</c:v>
                </c:pt>
                <c:pt idx="14">
                  <c:v>4524.5</c:v>
                </c:pt>
                <c:pt idx="15">
                  <c:v>7004.5</c:v>
                </c:pt>
                <c:pt idx="16">
                  <c:v>7005</c:v>
                </c:pt>
                <c:pt idx="17">
                  <c:v>9953.5</c:v>
                </c:pt>
                <c:pt idx="18">
                  <c:v>17043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D3-42A0-A2F7-E5640764589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-322</c:v>
                </c:pt>
                <c:pt idx="1">
                  <c:v>-319</c:v>
                </c:pt>
                <c:pt idx="2">
                  <c:v>-318.5</c:v>
                </c:pt>
                <c:pt idx="3">
                  <c:v>-164.5</c:v>
                </c:pt>
                <c:pt idx="4">
                  <c:v>-148.5</c:v>
                </c:pt>
                <c:pt idx="5">
                  <c:v>-73</c:v>
                </c:pt>
                <c:pt idx="6">
                  <c:v>-0.5</c:v>
                </c:pt>
                <c:pt idx="7">
                  <c:v>0</c:v>
                </c:pt>
                <c:pt idx="8">
                  <c:v>0</c:v>
                </c:pt>
                <c:pt idx="9">
                  <c:v>15.5</c:v>
                </c:pt>
                <c:pt idx="10">
                  <c:v>65.5</c:v>
                </c:pt>
                <c:pt idx="11">
                  <c:v>1205</c:v>
                </c:pt>
                <c:pt idx="12">
                  <c:v>2391.5</c:v>
                </c:pt>
                <c:pt idx="13">
                  <c:v>3306.5</c:v>
                </c:pt>
                <c:pt idx="14">
                  <c:v>4524.5</c:v>
                </c:pt>
                <c:pt idx="15">
                  <c:v>7004.5</c:v>
                </c:pt>
                <c:pt idx="16">
                  <c:v>7005</c:v>
                </c:pt>
                <c:pt idx="17">
                  <c:v>9953.5</c:v>
                </c:pt>
                <c:pt idx="18">
                  <c:v>17043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7">
                  <c:v>2.5135999996564351E-2</c:v>
                </c:pt>
                <c:pt idx="18">
                  <c:v>0.21002799999405397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D3-42A0-A2F7-E5640764589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-322</c:v>
                </c:pt>
                <c:pt idx="1">
                  <c:v>-319</c:v>
                </c:pt>
                <c:pt idx="2">
                  <c:v>-318.5</c:v>
                </c:pt>
                <c:pt idx="3">
                  <c:v>-164.5</c:v>
                </c:pt>
                <c:pt idx="4">
                  <c:v>-148.5</c:v>
                </c:pt>
                <c:pt idx="5">
                  <c:v>-73</c:v>
                </c:pt>
                <c:pt idx="6">
                  <c:v>-0.5</c:v>
                </c:pt>
                <c:pt idx="7">
                  <c:v>0</c:v>
                </c:pt>
                <c:pt idx="8">
                  <c:v>0</c:v>
                </c:pt>
                <c:pt idx="9">
                  <c:v>15.5</c:v>
                </c:pt>
                <c:pt idx="10">
                  <c:v>65.5</c:v>
                </c:pt>
                <c:pt idx="11">
                  <c:v>1205</c:v>
                </c:pt>
                <c:pt idx="12">
                  <c:v>2391.5</c:v>
                </c:pt>
                <c:pt idx="13">
                  <c:v>3306.5</c:v>
                </c:pt>
                <c:pt idx="14">
                  <c:v>4524.5</c:v>
                </c:pt>
                <c:pt idx="15">
                  <c:v>7004.5</c:v>
                </c:pt>
                <c:pt idx="16">
                  <c:v>7005</c:v>
                </c:pt>
                <c:pt idx="17">
                  <c:v>9953.5</c:v>
                </c:pt>
                <c:pt idx="18">
                  <c:v>17043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D3-42A0-A2F7-E5640764589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-322</c:v>
                </c:pt>
                <c:pt idx="1">
                  <c:v>-319</c:v>
                </c:pt>
                <c:pt idx="2">
                  <c:v>-318.5</c:v>
                </c:pt>
                <c:pt idx="3">
                  <c:v>-164.5</c:v>
                </c:pt>
                <c:pt idx="4">
                  <c:v>-148.5</c:v>
                </c:pt>
                <c:pt idx="5">
                  <c:v>-73</c:v>
                </c:pt>
                <c:pt idx="6">
                  <c:v>-0.5</c:v>
                </c:pt>
                <c:pt idx="7">
                  <c:v>0</c:v>
                </c:pt>
                <c:pt idx="8">
                  <c:v>0</c:v>
                </c:pt>
                <c:pt idx="9">
                  <c:v>15.5</c:v>
                </c:pt>
                <c:pt idx="10">
                  <c:v>65.5</c:v>
                </c:pt>
                <c:pt idx="11">
                  <c:v>1205</c:v>
                </c:pt>
                <c:pt idx="12">
                  <c:v>2391.5</c:v>
                </c:pt>
                <c:pt idx="13">
                  <c:v>3306.5</c:v>
                </c:pt>
                <c:pt idx="14">
                  <c:v>4524.5</c:v>
                </c:pt>
                <c:pt idx="15">
                  <c:v>7004.5</c:v>
                </c:pt>
                <c:pt idx="16">
                  <c:v>7005</c:v>
                </c:pt>
                <c:pt idx="17">
                  <c:v>9953.5</c:v>
                </c:pt>
                <c:pt idx="18">
                  <c:v>17043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D3-42A0-A2F7-E5640764589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9">
                    <c:v>6.9999999999999999E-4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2.9999999999999997E-4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-322</c:v>
                </c:pt>
                <c:pt idx="1">
                  <c:v>-319</c:v>
                </c:pt>
                <c:pt idx="2">
                  <c:v>-318.5</c:v>
                </c:pt>
                <c:pt idx="3">
                  <c:v>-164.5</c:v>
                </c:pt>
                <c:pt idx="4">
                  <c:v>-148.5</c:v>
                </c:pt>
                <c:pt idx="5">
                  <c:v>-73</c:v>
                </c:pt>
                <c:pt idx="6">
                  <c:v>-0.5</c:v>
                </c:pt>
                <c:pt idx="7">
                  <c:v>0</c:v>
                </c:pt>
                <c:pt idx="8">
                  <c:v>0</c:v>
                </c:pt>
                <c:pt idx="9">
                  <c:v>15.5</c:v>
                </c:pt>
                <c:pt idx="10">
                  <c:v>65.5</c:v>
                </c:pt>
                <c:pt idx="11">
                  <c:v>1205</c:v>
                </c:pt>
                <c:pt idx="12">
                  <c:v>2391.5</c:v>
                </c:pt>
                <c:pt idx="13">
                  <c:v>3306.5</c:v>
                </c:pt>
                <c:pt idx="14">
                  <c:v>4524.5</c:v>
                </c:pt>
                <c:pt idx="15">
                  <c:v>7004.5</c:v>
                </c:pt>
                <c:pt idx="16">
                  <c:v>7005</c:v>
                </c:pt>
                <c:pt idx="17">
                  <c:v>9953.5</c:v>
                </c:pt>
                <c:pt idx="18">
                  <c:v>17043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D3-42A0-A2F7-E5640764589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-322</c:v>
                </c:pt>
                <c:pt idx="1">
                  <c:v>-319</c:v>
                </c:pt>
                <c:pt idx="2">
                  <c:v>-318.5</c:v>
                </c:pt>
                <c:pt idx="3">
                  <c:v>-164.5</c:v>
                </c:pt>
                <c:pt idx="4">
                  <c:v>-148.5</c:v>
                </c:pt>
                <c:pt idx="5">
                  <c:v>-73</c:v>
                </c:pt>
                <c:pt idx="6">
                  <c:v>-0.5</c:v>
                </c:pt>
                <c:pt idx="7">
                  <c:v>0</c:v>
                </c:pt>
                <c:pt idx="8">
                  <c:v>0</c:v>
                </c:pt>
                <c:pt idx="9">
                  <c:v>15.5</c:v>
                </c:pt>
                <c:pt idx="10">
                  <c:v>65.5</c:v>
                </c:pt>
                <c:pt idx="11">
                  <c:v>1205</c:v>
                </c:pt>
                <c:pt idx="12">
                  <c:v>2391.5</c:v>
                </c:pt>
                <c:pt idx="13">
                  <c:v>3306.5</c:v>
                </c:pt>
                <c:pt idx="14">
                  <c:v>4524.5</c:v>
                </c:pt>
                <c:pt idx="15">
                  <c:v>7004.5</c:v>
                </c:pt>
                <c:pt idx="16">
                  <c:v>7005</c:v>
                </c:pt>
                <c:pt idx="17">
                  <c:v>9953.5</c:v>
                </c:pt>
                <c:pt idx="18">
                  <c:v>17043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-4.5890104413856284E-2</c:v>
                </c:pt>
                <c:pt idx="1">
                  <c:v>-4.5854092261302937E-2</c:v>
                </c:pt>
                <c:pt idx="2">
                  <c:v>-4.5848090235877374E-2</c:v>
                </c:pt>
                <c:pt idx="3">
                  <c:v>-4.3999466404805392E-2</c:v>
                </c:pt>
                <c:pt idx="4">
                  <c:v>-4.3807401591187525E-2</c:v>
                </c:pt>
                <c:pt idx="5">
                  <c:v>-4.2901095751928207E-2</c:v>
                </c:pt>
                <c:pt idx="6">
                  <c:v>-4.2030802065222236E-2</c:v>
                </c:pt>
                <c:pt idx="7">
                  <c:v>-4.2024800039796681E-2</c:v>
                </c:pt>
                <c:pt idx="8">
                  <c:v>-4.2024800039796681E-2</c:v>
                </c:pt>
                <c:pt idx="9">
                  <c:v>-4.183873725160437E-2</c:v>
                </c:pt>
                <c:pt idx="10">
                  <c:v>-4.1238534709048529E-2</c:v>
                </c:pt>
                <c:pt idx="11">
                  <c:v>-2.7559918764200955E-2</c:v>
                </c:pt>
                <c:pt idx="12">
                  <c:v>-1.3317112429350884E-2</c:v>
                </c:pt>
                <c:pt idx="13">
                  <c:v>-2.3334059005790247E-3</c:v>
                </c:pt>
                <c:pt idx="14">
                  <c:v>1.228752803608122E-2</c:v>
                </c:pt>
                <c:pt idx="15">
                  <c:v>4.2057574146850851E-2</c:v>
                </c:pt>
                <c:pt idx="16">
                  <c:v>4.2063576172276407E-2</c:v>
                </c:pt>
                <c:pt idx="17">
                  <c:v>7.7457520106794256E-2</c:v>
                </c:pt>
                <c:pt idx="18">
                  <c:v>0.16256023861578672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D3-42A0-A2F7-E5640764589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-322</c:v>
                </c:pt>
                <c:pt idx="1">
                  <c:v>-319</c:v>
                </c:pt>
                <c:pt idx="2">
                  <c:v>-318.5</c:v>
                </c:pt>
                <c:pt idx="3">
                  <c:v>-164.5</c:v>
                </c:pt>
                <c:pt idx="4">
                  <c:v>-148.5</c:v>
                </c:pt>
                <c:pt idx="5">
                  <c:v>-73</c:v>
                </c:pt>
                <c:pt idx="6">
                  <c:v>-0.5</c:v>
                </c:pt>
                <c:pt idx="7">
                  <c:v>0</c:v>
                </c:pt>
                <c:pt idx="8">
                  <c:v>0</c:v>
                </c:pt>
                <c:pt idx="9">
                  <c:v>15.5</c:v>
                </c:pt>
                <c:pt idx="10">
                  <c:v>65.5</c:v>
                </c:pt>
                <c:pt idx="11">
                  <c:v>1205</c:v>
                </c:pt>
                <c:pt idx="12">
                  <c:v>2391.5</c:v>
                </c:pt>
                <c:pt idx="13">
                  <c:v>3306.5</c:v>
                </c:pt>
                <c:pt idx="14">
                  <c:v>4524.5</c:v>
                </c:pt>
                <c:pt idx="15">
                  <c:v>7004.5</c:v>
                </c:pt>
                <c:pt idx="16">
                  <c:v>7005</c:v>
                </c:pt>
                <c:pt idx="17">
                  <c:v>9953.5</c:v>
                </c:pt>
                <c:pt idx="18">
                  <c:v>17043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D3-42A0-A2F7-E56407645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83064"/>
        <c:axId val="1"/>
      </c:scatterChart>
      <c:valAx>
        <c:axId val="794383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83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406015037594"/>
          <c:y val="0.92353064690443099"/>
          <c:w val="0.8030075187969925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V0373 Dra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117667333506626"/>
          <c:w val="0.82857142857142863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'InActive 2'!$H$20:$H$20</c:f>
              <c:strCache>
                <c:ptCount val="1"/>
                <c:pt idx="0">
                  <c:v>IBVS 1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'InActive 2'!$D$21:$D$239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-309</c:v>
                </c:pt>
                <c:pt idx="1">
                  <c:v>-306.5</c:v>
                </c:pt>
                <c:pt idx="2">
                  <c:v>-306</c:v>
                </c:pt>
                <c:pt idx="3">
                  <c:v>-183.5</c:v>
                </c:pt>
                <c:pt idx="4">
                  <c:v>-170.5</c:v>
                </c:pt>
                <c:pt idx="5">
                  <c:v>-110.5</c:v>
                </c:pt>
                <c:pt idx="6">
                  <c:v>-53</c:v>
                </c:pt>
                <c:pt idx="7">
                  <c:v>-52.5</c:v>
                </c:pt>
                <c:pt idx="8">
                  <c:v>-40</c:v>
                </c:pt>
                <c:pt idx="9">
                  <c:v>0</c:v>
                </c:pt>
                <c:pt idx="10">
                  <c:v>908</c:v>
                </c:pt>
                <c:pt idx="11">
                  <c:v>1853.5</c:v>
                </c:pt>
                <c:pt idx="12">
                  <c:v>2582.5</c:v>
                </c:pt>
                <c:pt idx="13">
                  <c:v>3553</c:v>
                </c:pt>
                <c:pt idx="14">
                  <c:v>5529</c:v>
                </c:pt>
                <c:pt idx="15">
                  <c:v>5529.5</c:v>
                </c:pt>
                <c:pt idx="16">
                  <c:v>7878.5</c:v>
                </c:pt>
                <c:pt idx="17">
                  <c:v>13528</c:v>
                </c:pt>
              </c:numCache>
            </c:numRef>
          </c:xVal>
          <c:yVal>
            <c:numRef>
              <c:f>'InActive 2'!$H$21:$H$999</c:f>
              <c:numCache>
                <c:formatCode>General</c:formatCode>
                <c:ptCount val="979"/>
                <c:pt idx="0">
                  <c:v>1.7131400003563613E-2</c:v>
                </c:pt>
                <c:pt idx="1">
                  <c:v>-2.8305100000579841E-2</c:v>
                </c:pt>
                <c:pt idx="2">
                  <c:v>-6.505240000115009E-2</c:v>
                </c:pt>
                <c:pt idx="3">
                  <c:v>2.1359099999244791E-2</c:v>
                </c:pt>
                <c:pt idx="4">
                  <c:v>-8.2970699993893504E-2</c:v>
                </c:pt>
                <c:pt idx="5">
                  <c:v>-1.44466999990982E-2</c:v>
                </c:pt>
                <c:pt idx="6">
                  <c:v>9.1613800002960488E-2</c:v>
                </c:pt>
                <c:pt idx="7">
                  <c:v>5.3466500001377426E-2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77-470F-8D19-F006400C7949}"/>
            </c:ext>
          </c:extLst>
        </c:ser>
        <c:ser>
          <c:idx val="1"/>
          <c:order val="1"/>
          <c:tx>
            <c:strRef>
              <c:f>'InActive 2'!$I$20:$I$20</c:f>
              <c:strCache>
                <c:ptCount val="1"/>
                <c:pt idx="0">
                  <c:v>IBVS 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-309</c:v>
                </c:pt>
                <c:pt idx="1">
                  <c:v>-306.5</c:v>
                </c:pt>
                <c:pt idx="2">
                  <c:v>-306</c:v>
                </c:pt>
                <c:pt idx="3">
                  <c:v>-183.5</c:v>
                </c:pt>
                <c:pt idx="4">
                  <c:v>-170.5</c:v>
                </c:pt>
                <c:pt idx="5">
                  <c:v>-110.5</c:v>
                </c:pt>
                <c:pt idx="6">
                  <c:v>-53</c:v>
                </c:pt>
                <c:pt idx="7">
                  <c:v>-52.5</c:v>
                </c:pt>
                <c:pt idx="8">
                  <c:v>-40</c:v>
                </c:pt>
                <c:pt idx="9">
                  <c:v>0</c:v>
                </c:pt>
                <c:pt idx="10">
                  <c:v>908</c:v>
                </c:pt>
                <c:pt idx="11">
                  <c:v>1853.5</c:v>
                </c:pt>
                <c:pt idx="12">
                  <c:v>2582.5</c:v>
                </c:pt>
                <c:pt idx="13">
                  <c:v>3553</c:v>
                </c:pt>
                <c:pt idx="14">
                  <c:v>5529</c:v>
                </c:pt>
                <c:pt idx="15">
                  <c:v>5529.5</c:v>
                </c:pt>
                <c:pt idx="16">
                  <c:v>7878.5</c:v>
                </c:pt>
                <c:pt idx="17">
                  <c:v>13528</c:v>
                </c:pt>
              </c:numCache>
            </c:numRef>
          </c:xVal>
          <c:yVal>
            <c:numRef>
              <c:f>'InActive 2'!$I$21:$I$999</c:f>
              <c:numCache>
                <c:formatCode>General</c:formatCode>
                <c:ptCount val="979"/>
                <c:pt idx="8">
                  <c:v>-9.1159999938099645E-3</c:v>
                </c:pt>
                <c:pt idx="9">
                  <c:v>0</c:v>
                </c:pt>
                <c:pt idx="10">
                  <c:v>-5.9796800000185613E-2</c:v>
                </c:pt>
                <c:pt idx="11">
                  <c:v>-6.6241100001207087E-2</c:v>
                </c:pt>
                <c:pt idx="12">
                  <c:v>-2.0104499999433756E-2</c:v>
                </c:pt>
                <c:pt idx="13">
                  <c:v>9.3862000067019835E-3</c:v>
                </c:pt>
                <c:pt idx="14">
                  <c:v>8.7556599995878059E-2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77-470F-8D19-F006400C7949}"/>
            </c:ext>
          </c:extLst>
        </c:ser>
        <c:ser>
          <c:idx val="3"/>
          <c:order val="2"/>
          <c:tx>
            <c:strRef>
              <c:f>'InActive 2'!$J$20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-309</c:v>
                </c:pt>
                <c:pt idx="1">
                  <c:v>-306.5</c:v>
                </c:pt>
                <c:pt idx="2">
                  <c:v>-306</c:v>
                </c:pt>
                <c:pt idx="3">
                  <c:v>-183.5</c:v>
                </c:pt>
                <c:pt idx="4">
                  <c:v>-170.5</c:v>
                </c:pt>
                <c:pt idx="5">
                  <c:v>-110.5</c:v>
                </c:pt>
                <c:pt idx="6">
                  <c:v>-53</c:v>
                </c:pt>
                <c:pt idx="7">
                  <c:v>-52.5</c:v>
                </c:pt>
                <c:pt idx="8">
                  <c:v>-40</c:v>
                </c:pt>
                <c:pt idx="9">
                  <c:v>0</c:v>
                </c:pt>
                <c:pt idx="10">
                  <c:v>908</c:v>
                </c:pt>
                <c:pt idx="11">
                  <c:v>1853.5</c:v>
                </c:pt>
                <c:pt idx="12">
                  <c:v>2582.5</c:v>
                </c:pt>
                <c:pt idx="13">
                  <c:v>3553</c:v>
                </c:pt>
                <c:pt idx="14">
                  <c:v>5529</c:v>
                </c:pt>
                <c:pt idx="15">
                  <c:v>5529.5</c:v>
                </c:pt>
                <c:pt idx="16">
                  <c:v>7878.5</c:v>
                </c:pt>
                <c:pt idx="17">
                  <c:v>13528</c:v>
                </c:pt>
              </c:numCache>
            </c:numRef>
          </c:xVal>
          <c:yVal>
            <c:numRef>
              <c:f>'InActive 2'!$J$21:$J$999</c:f>
              <c:numCache>
                <c:formatCode>General</c:formatCode>
                <c:ptCount val="979"/>
                <c:pt idx="16">
                  <c:v>0.26689389999955893</c:v>
                </c:pt>
                <c:pt idx="17">
                  <c:v>0.36705120000260649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77-470F-8D19-F006400C7949}"/>
            </c:ext>
          </c:extLst>
        </c:ser>
        <c:ser>
          <c:idx val="4"/>
          <c:order val="3"/>
          <c:tx>
            <c:strRef>
              <c:f>'InActive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-309</c:v>
                </c:pt>
                <c:pt idx="1">
                  <c:v>-306.5</c:v>
                </c:pt>
                <c:pt idx="2">
                  <c:v>-306</c:v>
                </c:pt>
                <c:pt idx="3">
                  <c:v>-183.5</c:v>
                </c:pt>
                <c:pt idx="4">
                  <c:v>-170.5</c:v>
                </c:pt>
                <c:pt idx="5">
                  <c:v>-110.5</c:v>
                </c:pt>
                <c:pt idx="6">
                  <c:v>-53</c:v>
                </c:pt>
                <c:pt idx="7">
                  <c:v>-52.5</c:v>
                </c:pt>
                <c:pt idx="8">
                  <c:v>-40</c:v>
                </c:pt>
                <c:pt idx="9">
                  <c:v>0</c:v>
                </c:pt>
                <c:pt idx="10">
                  <c:v>908</c:v>
                </c:pt>
                <c:pt idx="11">
                  <c:v>1853.5</c:v>
                </c:pt>
                <c:pt idx="12">
                  <c:v>2582.5</c:v>
                </c:pt>
                <c:pt idx="13">
                  <c:v>3553</c:v>
                </c:pt>
                <c:pt idx="14">
                  <c:v>5529</c:v>
                </c:pt>
                <c:pt idx="15">
                  <c:v>5529.5</c:v>
                </c:pt>
                <c:pt idx="16">
                  <c:v>7878.5</c:v>
                </c:pt>
                <c:pt idx="17">
                  <c:v>13528</c:v>
                </c:pt>
              </c:numCache>
            </c:numRef>
          </c:xVal>
          <c:yVal>
            <c:numRef>
              <c:f>'InActive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77-470F-8D19-F006400C7949}"/>
            </c:ext>
          </c:extLst>
        </c:ser>
        <c:ser>
          <c:idx val="2"/>
          <c:order val="4"/>
          <c:tx>
            <c:strRef>
              <c:f>'InActive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-309</c:v>
                </c:pt>
                <c:pt idx="1">
                  <c:v>-306.5</c:v>
                </c:pt>
                <c:pt idx="2">
                  <c:v>-306</c:v>
                </c:pt>
                <c:pt idx="3">
                  <c:v>-183.5</c:v>
                </c:pt>
                <c:pt idx="4">
                  <c:v>-170.5</c:v>
                </c:pt>
                <c:pt idx="5">
                  <c:v>-110.5</c:v>
                </c:pt>
                <c:pt idx="6">
                  <c:v>-53</c:v>
                </c:pt>
                <c:pt idx="7">
                  <c:v>-52.5</c:v>
                </c:pt>
                <c:pt idx="8">
                  <c:v>-40</c:v>
                </c:pt>
                <c:pt idx="9">
                  <c:v>0</c:v>
                </c:pt>
                <c:pt idx="10">
                  <c:v>908</c:v>
                </c:pt>
                <c:pt idx="11">
                  <c:v>1853.5</c:v>
                </c:pt>
                <c:pt idx="12">
                  <c:v>2582.5</c:v>
                </c:pt>
                <c:pt idx="13">
                  <c:v>3553</c:v>
                </c:pt>
                <c:pt idx="14">
                  <c:v>5529</c:v>
                </c:pt>
                <c:pt idx="15">
                  <c:v>5529.5</c:v>
                </c:pt>
                <c:pt idx="16">
                  <c:v>7878.5</c:v>
                </c:pt>
                <c:pt idx="17">
                  <c:v>13528</c:v>
                </c:pt>
              </c:numCache>
            </c:numRef>
          </c:xVal>
          <c:yVal>
            <c:numRef>
              <c:f>'InActive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77-470F-8D19-F006400C7949}"/>
            </c:ext>
          </c:extLst>
        </c:ser>
        <c:ser>
          <c:idx val="5"/>
          <c:order val="5"/>
          <c:tx>
            <c:strRef>
              <c:f>'InActive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-309</c:v>
                </c:pt>
                <c:pt idx="1">
                  <c:v>-306.5</c:v>
                </c:pt>
                <c:pt idx="2">
                  <c:v>-306</c:v>
                </c:pt>
                <c:pt idx="3">
                  <c:v>-183.5</c:v>
                </c:pt>
                <c:pt idx="4">
                  <c:v>-170.5</c:v>
                </c:pt>
                <c:pt idx="5">
                  <c:v>-110.5</c:v>
                </c:pt>
                <c:pt idx="6">
                  <c:v>-53</c:v>
                </c:pt>
                <c:pt idx="7">
                  <c:v>-52.5</c:v>
                </c:pt>
                <c:pt idx="8">
                  <c:v>-40</c:v>
                </c:pt>
                <c:pt idx="9">
                  <c:v>0</c:v>
                </c:pt>
                <c:pt idx="10">
                  <c:v>908</c:v>
                </c:pt>
                <c:pt idx="11">
                  <c:v>1853.5</c:v>
                </c:pt>
                <c:pt idx="12">
                  <c:v>2582.5</c:v>
                </c:pt>
                <c:pt idx="13">
                  <c:v>3553</c:v>
                </c:pt>
                <c:pt idx="14">
                  <c:v>5529</c:v>
                </c:pt>
                <c:pt idx="15">
                  <c:v>5529.5</c:v>
                </c:pt>
                <c:pt idx="16">
                  <c:v>7878.5</c:v>
                </c:pt>
                <c:pt idx="17">
                  <c:v>13528</c:v>
                </c:pt>
              </c:numCache>
            </c:numRef>
          </c:xVal>
          <c:yVal>
            <c:numRef>
              <c:f>'InActive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77-470F-8D19-F006400C7949}"/>
            </c:ext>
          </c:extLst>
        </c:ser>
        <c:ser>
          <c:idx val="6"/>
          <c:order val="6"/>
          <c:tx>
            <c:strRef>
              <c:f>'InActive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1.5E-3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1.2999999999999999E-3</c:v>
                  </c:pt>
                  <c:pt idx="5">
                    <c:v>1.1999999999999999E-3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1E-3</c:v>
                  </c:pt>
                  <c:pt idx="14">
                    <c:v>5.9999999999999995E-4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-309</c:v>
                </c:pt>
                <c:pt idx="1">
                  <c:v>-306.5</c:v>
                </c:pt>
                <c:pt idx="2">
                  <c:v>-306</c:v>
                </c:pt>
                <c:pt idx="3">
                  <c:v>-183.5</c:v>
                </c:pt>
                <c:pt idx="4">
                  <c:v>-170.5</c:v>
                </c:pt>
                <c:pt idx="5">
                  <c:v>-110.5</c:v>
                </c:pt>
                <c:pt idx="6">
                  <c:v>-53</c:v>
                </c:pt>
                <c:pt idx="7">
                  <c:v>-52.5</c:v>
                </c:pt>
                <c:pt idx="8">
                  <c:v>-40</c:v>
                </c:pt>
                <c:pt idx="9">
                  <c:v>0</c:v>
                </c:pt>
                <c:pt idx="10">
                  <c:v>908</c:v>
                </c:pt>
                <c:pt idx="11">
                  <c:v>1853.5</c:v>
                </c:pt>
                <c:pt idx="12">
                  <c:v>2582.5</c:v>
                </c:pt>
                <c:pt idx="13">
                  <c:v>3553</c:v>
                </c:pt>
                <c:pt idx="14">
                  <c:v>5529</c:v>
                </c:pt>
                <c:pt idx="15">
                  <c:v>5529.5</c:v>
                </c:pt>
                <c:pt idx="16">
                  <c:v>7878.5</c:v>
                </c:pt>
                <c:pt idx="17">
                  <c:v>13528</c:v>
                </c:pt>
              </c:numCache>
            </c:numRef>
          </c:xVal>
          <c:yVal>
            <c:numRef>
              <c:f>'InActive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77-470F-8D19-F006400C7949}"/>
            </c:ext>
          </c:extLst>
        </c:ser>
        <c:ser>
          <c:idx val="7"/>
          <c:order val="7"/>
          <c:tx>
            <c:strRef>
              <c:f>'InActive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'InActive 2'!$F$21:$F$999</c:f>
              <c:numCache>
                <c:formatCode>General</c:formatCode>
                <c:ptCount val="979"/>
                <c:pt idx="0">
                  <c:v>-309</c:v>
                </c:pt>
                <c:pt idx="1">
                  <c:v>-306.5</c:v>
                </c:pt>
                <c:pt idx="2">
                  <c:v>-306</c:v>
                </c:pt>
                <c:pt idx="3">
                  <c:v>-183.5</c:v>
                </c:pt>
                <c:pt idx="4">
                  <c:v>-170.5</c:v>
                </c:pt>
                <c:pt idx="5">
                  <c:v>-110.5</c:v>
                </c:pt>
                <c:pt idx="6">
                  <c:v>-53</c:v>
                </c:pt>
                <c:pt idx="7">
                  <c:v>-52.5</c:v>
                </c:pt>
                <c:pt idx="8">
                  <c:v>-40</c:v>
                </c:pt>
                <c:pt idx="9">
                  <c:v>0</c:v>
                </c:pt>
                <c:pt idx="10">
                  <c:v>908</c:v>
                </c:pt>
                <c:pt idx="11">
                  <c:v>1853.5</c:v>
                </c:pt>
                <c:pt idx="12">
                  <c:v>2582.5</c:v>
                </c:pt>
                <c:pt idx="13">
                  <c:v>3553</c:v>
                </c:pt>
                <c:pt idx="14">
                  <c:v>5529</c:v>
                </c:pt>
                <c:pt idx="15">
                  <c:v>5529.5</c:v>
                </c:pt>
                <c:pt idx="16">
                  <c:v>7878.5</c:v>
                </c:pt>
                <c:pt idx="17">
                  <c:v>13528</c:v>
                </c:pt>
              </c:numCache>
            </c:numRef>
          </c:xVal>
          <c:yVal>
            <c:numRef>
              <c:f>'InActive 2'!$O$21:$O$999</c:f>
              <c:numCache>
                <c:formatCode>General</c:formatCode>
                <c:ptCount val="979"/>
                <c:pt idx="0">
                  <c:v>-0.12593545720598934</c:v>
                </c:pt>
                <c:pt idx="1">
                  <c:v>-0.12584158900930725</c:v>
                </c:pt>
                <c:pt idx="2">
                  <c:v>-0.12582281536997084</c:v>
                </c:pt>
                <c:pt idx="3">
                  <c:v>-0.1212232737325485</c:v>
                </c:pt>
                <c:pt idx="4">
                  <c:v>-0.12073515910980165</c:v>
                </c:pt>
                <c:pt idx="5">
                  <c:v>-0.11848232238943153</c:v>
                </c:pt>
                <c:pt idx="6">
                  <c:v>-0.1163233538657435</c:v>
                </c:pt>
                <c:pt idx="7">
                  <c:v>-0.11630458022640708</c:v>
                </c:pt>
                <c:pt idx="8">
                  <c:v>-0.11583523924299664</c:v>
                </c:pt>
                <c:pt idx="9">
                  <c:v>-0.11433334809608323</c:v>
                </c:pt>
                <c:pt idx="10">
                  <c:v>-8.024041906114876E-2</c:v>
                </c:pt>
                <c:pt idx="11">
                  <c:v>-4.4739467075982975E-2</c:v>
                </c:pt>
                <c:pt idx="12">
                  <c:v>-1.7367500923486032E-2</c:v>
                </c:pt>
                <c:pt idx="13">
                  <c:v>1.9072133028500637E-2</c:v>
                </c:pt>
                <c:pt idx="14">
                  <c:v>9.3265555686023238E-2</c:v>
                </c:pt>
                <c:pt idx="15">
                  <c:v>9.3284329325359655E-2</c:v>
                </c:pt>
                <c:pt idx="16">
                  <c:v>0.18148288692784978</c:v>
                </c:pt>
                <c:pt idx="17">
                  <c:v>0.3936062377900329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77-470F-8D19-F006400C7949}"/>
            </c:ext>
          </c:extLst>
        </c:ser>
        <c:ser>
          <c:idx val="8"/>
          <c:order val="8"/>
          <c:tx>
            <c:strRef>
              <c:f>'InActive 2'!$R$20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'InActive 2'!$F$21:$F$999</c:f>
              <c:numCache>
                <c:formatCode>General</c:formatCode>
                <c:ptCount val="979"/>
                <c:pt idx="0">
                  <c:v>-309</c:v>
                </c:pt>
                <c:pt idx="1">
                  <c:v>-306.5</c:v>
                </c:pt>
                <c:pt idx="2">
                  <c:v>-306</c:v>
                </c:pt>
                <c:pt idx="3">
                  <c:v>-183.5</c:v>
                </c:pt>
                <c:pt idx="4">
                  <c:v>-170.5</c:v>
                </c:pt>
                <c:pt idx="5">
                  <c:v>-110.5</c:v>
                </c:pt>
                <c:pt idx="6">
                  <c:v>-53</c:v>
                </c:pt>
                <c:pt idx="7">
                  <c:v>-52.5</c:v>
                </c:pt>
                <c:pt idx="8">
                  <c:v>-40</c:v>
                </c:pt>
                <c:pt idx="9">
                  <c:v>0</c:v>
                </c:pt>
                <c:pt idx="10">
                  <c:v>908</c:v>
                </c:pt>
                <c:pt idx="11">
                  <c:v>1853.5</c:v>
                </c:pt>
                <c:pt idx="12">
                  <c:v>2582.5</c:v>
                </c:pt>
                <c:pt idx="13">
                  <c:v>3553</c:v>
                </c:pt>
                <c:pt idx="14">
                  <c:v>5529</c:v>
                </c:pt>
                <c:pt idx="15">
                  <c:v>5529.5</c:v>
                </c:pt>
                <c:pt idx="16">
                  <c:v>7878.5</c:v>
                </c:pt>
                <c:pt idx="17">
                  <c:v>13528</c:v>
                </c:pt>
              </c:numCache>
            </c:numRef>
          </c:xVal>
          <c:yVal>
            <c:numRef>
              <c:f>'InActive 2'!$R$21:$R$999</c:f>
              <c:numCache>
                <c:formatCode>General</c:formatCode>
                <c:ptCount val="979"/>
                <c:pt idx="0">
                  <c:v>1.7131400003563613E-2</c:v>
                </c:pt>
                <c:pt idx="1">
                  <c:v>-2.8305100000579841E-2</c:v>
                </c:pt>
                <c:pt idx="2">
                  <c:v>-6.505240000115009E-2</c:v>
                </c:pt>
                <c:pt idx="3">
                  <c:v>2.1359099999244791E-2</c:v>
                </c:pt>
                <c:pt idx="4">
                  <c:v>-8.2970699993893504E-2</c:v>
                </c:pt>
                <c:pt idx="5">
                  <c:v>-1.44466999990982E-2</c:v>
                </c:pt>
                <c:pt idx="6">
                  <c:v>9.1613800002960488E-2</c:v>
                </c:pt>
                <c:pt idx="7">
                  <c:v>5.3466500001377426E-2</c:v>
                </c:pt>
                <c:pt idx="8">
                  <c:v>-9.1159999938099645E-3</c:v>
                </c:pt>
                <c:pt idx="9">
                  <c:v>0</c:v>
                </c:pt>
                <c:pt idx="14">
                  <c:v>8.7556599995878059E-2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77-470F-8D19-F006400C7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74424"/>
        <c:axId val="1"/>
      </c:scatterChart>
      <c:valAx>
        <c:axId val="794374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74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89473684210525"/>
          <c:y val="0.92353064690443099"/>
          <c:w val="0.8030075187969925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DAC214-A87F-1AD8-D385-2554207B3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CA77806-1FCD-A293-9BB8-941A99DD0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43" sqref="I43"/>
    </sheetView>
  </sheetViews>
  <sheetFormatPr defaultColWidth="10.28515625" defaultRowHeight="12.75" x14ac:dyDescent="0.2"/>
  <cols>
    <col min="1" max="1" width="14.42578125" customWidth="1"/>
    <col min="2" max="2" width="5.85546875" customWidth="1"/>
    <col min="3" max="3" width="11.85546875" customWidth="1"/>
    <col min="4" max="4" width="9.42578125" customWidth="1"/>
    <col min="5" max="5" width="11.855468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0" width="10.28515625" customWidth="1"/>
    <col min="21" max="21" width="9.140625" customWidth="1"/>
  </cols>
  <sheetData>
    <row r="1" spans="1:6" ht="20.25" x14ac:dyDescent="0.3">
      <c r="A1" s="1" t="s">
        <v>51</v>
      </c>
    </row>
    <row r="2" spans="1:6" ht="12.95" customHeight="1" x14ac:dyDescent="0.2">
      <c r="A2" t="s">
        <v>22</v>
      </c>
      <c r="B2" t="s">
        <v>41</v>
      </c>
      <c r="C2" s="3"/>
      <c r="D2" s="3"/>
    </row>
    <row r="3" spans="1:6" ht="12.95" customHeight="1" thickBot="1" x14ac:dyDescent="0.25"/>
    <row r="4" spans="1:6" ht="12.95" customHeight="1" thickBot="1" x14ac:dyDescent="0.25">
      <c r="A4" s="33" t="s">
        <v>39</v>
      </c>
      <c r="C4" s="29">
        <v>52875.391199999998</v>
      </c>
      <c r="D4" s="30">
        <v>0.39769460000000001</v>
      </c>
    </row>
    <row r="5" spans="1:6" ht="12.95" customHeight="1" x14ac:dyDescent="0.2">
      <c r="A5" s="9" t="s">
        <v>27</v>
      </c>
      <c r="B5" s="11"/>
      <c r="C5" s="47">
        <v>-9.5</v>
      </c>
      <c r="D5" s="10" t="s">
        <v>28</v>
      </c>
    </row>
    <row r="6" spans="1:6" ht="12.95" customHeight="1" x14ac:dyDescent="0.2">
      <c r="A6" s="5" t="s">
        <v>0</v>
      </c>
      <c r="E6" s="57" t="s">
        <v>59</v>
      </c>
    </row>
    <row r="7" spans="1:6" ht="12.95" customHeight="1" x14ac:dyDescent="0.2">
      <c r="A7" t="s">
        <v>1</v>
      </c>
      <c r="C7">
        <v>52854.565900000001</v>
      </c>
      <c r="D7" s="56" t="s">
        <v>60</v>
      </c>
      <c r="E7" s="58">
        <v>52875.391199999998</v>
      </c>
    </row>
    <row r="8" spans="1:6" ht="12.95" customHeight="1" x14ac:dyDescent="0.2">
      <c r="A8" t="s">
        <v>2</v>
      </c>
      <c r="C8">
        <v>0.31690400000000002</v>
      </c>
      <c r="D8" s="56" t="s">
        <v>60</v>
      </c>
      <c r="E8" s="59">
        <v>0.39769460000000001</v>
      </c>
    </row>
    <row r="9" spans="1:6" ht="12.95" customHeight="1" x14ac:dyDescent="0.2">
      <c r="A9" s="24" t="s">
        <v>32</v>
      </c>
      <c r="B9" s="25">
        <v>31</v>
      </c>
      <c r="C9" s="22" t="str">
        <f>"F"&amp;B9</f>
        <v>F31</v>
      </c>
      <c r="D9" s="23" t="str">
        <f>"G"&amp;B9</f>
        <v>G31</v>
      </c>
    </row>
    <row r="10" spans="1:6" ht="12.95" customHeight="1" thickBot="1" x14ac:dyDescent="0.25">
      <c r="A10" s="10"/>
      <c r="B10" s="10"/>
      <c r="C10" s="4" t="s">
        <v>18</v>
      </c>
      <c r="D10" s="4" t="s">
        <v>19</v>
      </c>
      <c r="E10" s="10"/>
    </row>
    <row r="11" spans="1:6" ht="12.95" customHeight="1" x14ac:dyDescent="0.2">
      <c r="A11" s="10" t="s">
        <v>14</v>
      </c>
      <c r="B11" s="10"/>
      <c r="C11" s="21">
        <f ca="1">INTERCEPT(INDIRECT($D$9):G992,INDIRECT($C$9):F992)</f>
        <v>-4.2024800039796681E-2</v>
      </c>
      <c r="D11" s="3"/>
      <c r="E11" s="10"/>
    </row>
    <row r="12" spans="1:6" ht="12.95" customHeight="1" x14ac:dyDescent="0.2">
      <c r="A12" s="10" t="s">
        <v>15</v>
      </c>
      <c r="B12" s="10"/>
      <c r="C12" s="21">
        <f ca="1">SLOPE(INDIRECT($D$9):G992,INDIRECT($C$9):F992)</f>
        <v>1.2004050851116787E-5</v>
      </c>
      <c r="D12" s="3"/>
      <c r="E12" s="48" t="s">
        <v>55</v>
      </c>
      <c r="F12" s="51" t="s">
        <v>58</v>
      </c>
    </row>
    <row r="13" spans="1:6" ht="12.95" customHeight="1" x14ac:dyDescent="0.2">
      <c r="A13" s="10" t="s">
        <v>17</v>
      </c>
      <c r="B13" s="10"/>
      <c r="C13" s="3" t="s">
        <v>12</v>
      </c>
      <c r="E13" s="49" t="s">
        <v>44</v>
      </c>
      <c r="F13" s="53">
        <v>1</v>
      </c>
    </row>
    <row r="14" spans="1:6" ht="12.95" customHeight="1" x14ac:dyDescent="0.2">
      <c r="A14" s="10"/>
      <c r="B14" s="10"/>
      <c r="C14" s="10"/>
      <c r="E14" s="49" t="s">
        <v>29</v>
      </c>
      <c r="F14" s="52">
        <f ca="1">NOW()+15018.5+$C$5/24</f>
        <v>60534.746020949075</v>
      </c>
    </row>
    <row r="15" spans="1:6" ht="12.95" customHeight="1" x14ac:dyDescent="0.2">
      <c r="A15" s="12" t="s">
        <v>16</v>
      </c>
      <c r="B15" s="10"/>
      <c r="C15" s="13">
        <f ca="1">(C7+C11)+(C8+C12)*INT(MAX(F21:F3533))</f>
        <v>58255.723332238616</v>
      </c>
      <c r="E15" s="49" t="s">
        <v>45</v>
      </c>
      <c r="F15" s="52">
        <f ca="1">ROUND(2*($F$14-$C$7)/$C$8,0)/2+$F$13</f>
        <v>24236</v>
      </c>
    </row>
    <row r="16" spans="1:6" ht="12.95" customHeight="1" x14ac:dyDescent="0.2">
      <c r="A16" s="16" t="s">
        <v>3</v>
      </c>
      <c r="B16" s="10"/>
      <c r="C16" s="17">
        <f ca="1">+C8+C12</f>
        <v>0.31691600405085113</v>
      </c>
      <c r="E16" s="49" t="s">
        <v>30</v>
      </c>
      <c r="F16" s="52">
        <f ca="1">ROUND(2*($F$14-$C$15)/$C$16,0)/2+$F$13</f>
        <v>7192.5</v>
      </c>
    </row>
    <row r="17" spans="1:20" ht="12.95" customHeight="1" thickBot="1" x14ac:dyDescent="0.25">
      <c r="A17" s="14" t="s">
        <v>26</v>
      </c>
      <c r="B17" s="10"/>
      <c r="C17" s="10">
        <f>COUNT(C21:C2191)</f>
        <v>19</v>
      </c>
      <c r="E17" s="49" t="s">
        <v>56</v>
      </c>
      <c r="F17" s="54">
        <f ca="1">+$C$15+$C$16*$F$16-15018.5-$C$5/24</f>
        <v>45517.037524707695</v>
      </c>
    </row>
    <row r="18" spans="1:20" ht="12.95" customHeight="1" thickTop="1" thickBot="1" x14ac:dyDescent="0.25">
      <c r="A18" s="16" t="s">
        <v>4</v>
      </c>
      <c r="B18" s="10"/>
      <c r="C18" s="19">
        <f ca="1">+C15</f>
        <v>58255.723332238616</v>
      </c>
      <c r="D18" s="20">
        <f ca="1">+C16</f>
        <v>0.31691600405085113</v>
      </c>
      <c r="E18" s="50" t="s">
        <v>57</v>
      </c>
      <c r="F18" s="55">
        <f ca="1">+($C$15+$C$16*$F$16)-($C$16/2)-15018.5-$C$5/24</f>
        <v>45516.879066705667</v>
      </c>
    </row>
    <row r="19" spans="1:20" ht="12.95" customHeight="1" thickTop="1" x14ac:dyDescent="0.2">
      <c r="E19" s="14"/>
      <c r="F19" s="18"/>
    </row>
    <row r="20" spans="1:20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49</v>
      </c>
      <c r="I20" s="7" t="s">
        <v>53</v>
      </c>
      <c r="J20" s="7" t="s">
        <v>60</v>
      </c>
      <c r="K20" s="7" t="s">
        <v>54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R20" s="35" t="s">
        <v>48</v>
      </c>
    </row>
    <row r="21" spans="1:20" ht="12.95" customHeight="1" x14ac:dyDescent="0.2">
      <c r="A21" s="36" t="s">
        <v>40</v>
      </c>
      <c r="B21" s="37" t="s">
        <v>34</v>
      </c>
      <c r="C21" s="38">
        <v>52752.520700000001</v>
      </c>
      <c r="D21" s="38">
        <v>8.0000000000000004E-4</v>
      </c>
      <c r="E21">
        <f>+(C21-C$7)/C$8</f>
        <v>-322.00666447883418</v>
      </c>
      <c r="F21">
        <f>ROUND(2*E21,0)/2</f>
        <v>-322</v>
      </c>
      <c r="H21">
        <v>-2.1120000019436702E-3</v>
      </c>
      <c r="O21">
        <f ca="1">+C$11+C$12*$F21</f>
        <v>-4.5890104413856284E-2</v>
      </c>
      <c r="Q21" s="2">
        <f>+C21-15018.5</f>
        <v>37734.020700000001</v>
      </c>
    </row>
    <row r="22" spans="1:20" ht="12.95" customHeight="1" x14ac:dyDescent="0.2">
      <c r="A22" s="36" t="s">
        <v>40</v>
      </c>
      <c r="B22" s="37" t="s">
        <v>34</v>
      </c>
      <c r="C22" s="38">
        <v>52753.469499999999</v>
      </c>
      <c r="D22" s="38">
        <v>1.5E-3</v>
      </c>
      <c r="E22">
        <f>+(C22-C$7)/C$8</f>
        <v>-319.01269785172218</v>
      </c>
      <c r="F22">
        <f>ROUND(2*E22,0)/2</f>
        <v>-319</v>
      </c>
      <c r="H22">
        <v>-4.0240000016638078E-3</v>
      </c>
      <c r="O22">
        <f ca="1">+C$11+C$12*$F22</f>
        <v>-4.5854092261302937E-2</v>
      </c>
      <c r="Q22" s="2">
        <f>+C22-15018.5</f>
        <v>37734.969499999999</v>
      </c>
    </row>
    <row r="23" spans="1:20" ht="12.95" customHeight="1" x14ac:dyDescent="0.2">
      <c r="A23" s="36" t="s">
        <v>40</v>
      </c>
      <c r="B23" s="37" t="s">
        <v>35</v>
      </c>
      <c r="C23" s="38">
        <v>52753.631600000001</v>
      </c>
      <c r="D23" s="38">
        <v>1.6000000000000001E-3</v>
      </c>
      <c r="E23">
        <f>+(C23-C$7)/C$8</f>
        <v>-318.50118647918862</v>
      </c>
      <c r="F23">
        <f>ROUND(2*E23,0)/2</f>
        <v>-318.5</v>
      </c>
      <c r="H23">
        <v>-3.7600000359816477E-4</v>
      </c>
      <c r="O23">
        <f ca="1">+C$11+C$12*$F23</f>
        <v>-4.5848090235877374E-2</v>
      </c>
      <c r="Q23" s="2">
        <f>+C23-15018.5</f>
        <v>37735.131600000001</v>
      </c>
    </row>
    <row r="24" spans="1:20" ht="12.95" customHeight="1" x14ac:dyDescent="0.2">
      <c r="A24" s="36" t="s">
        <v>40</v>
      </c>
      <c r="B24" s="37" t="s">
        <v>35</v>
      </c>
      <c r="C24" s="38">
        <v>52802.435599999997</v>
      </c>
      <c r="D24" s="38">
        <v>1.5E-3</v>
      </c>
      <c r="E24">
        <f>+(C24-C$7)/C$8</f>
        <v>-164.4987125438756</v>
      </c>
      <c r="F24">
        <f>ROUND(2*E24,0)/2</f>
        <v>-164.5</v>
      </c>
      <c r="H24">
        <v>4.0799999260343611E-4</v>
      </c>
      <c r="O24">
        <f ca="1">+C$11+C$12*$F24</f>
        <v>-4.3999466404805392E-2</v>
      </c>
      <c r="Q24" s="2">
        <f>+C24-15018.5</f>
        <v>37783.935599999997</v>
      </c>
    </row>
    <row r="25" spans="1:20" ht="12.95" customHeight="1" x14ac:dyDescent="0.2">
      <c r="A25" s="36" t="s">
        <v>40</v>
      </c>
      <c r="B25" s="37" t="s">
        <v>35</v>
      </c>
      <c r="C25" s="38">
        <v>52807.501300000004</v>
      </c>
      <c r="D25" s="38">
        <v>1.2999999999999999E-3</v>
      </c>
      <c r="E25">
        <f>+(C25-C$7)/C$8</f>
        <v>-148.51374548758577</v>
      </c>
      <c r="F25">
        <f>ROUND(2*E25,0)/2</f>
        <v>-148.5</v>
      </c>
      <c r="H25">
        <v>-4.3559999976423569E-3</v>
      </c>
      <c r="O25">
        <f ca="1">+C$11+C$12*$F25</f>
        <v>-4.3807401591187525E-2</v>
      </c>
      <c r="Q25" s="2">
        <f>+C25-15018.5</f>
        <v>37789.001300000004</v>
      </c>
    </row>
    <row r="26" spans="1:20" ht="12.95" customHeight="1" x14ac:dyDescent="0.2">
      <c r="A26" s="36" t="s">
        <v>40</v>
      </c>
      <c r="B26" s="37" t="s">
        <v>34</v>
      </c>
      <c r="C26" s="38">
        <v>52831.431499999999</v>
      </c>
      <c r="D26" s="38">
        <v>1.1999999999999999E-3</v>
      </c>
      <c r="E26">
        <f>+(C26-C$7)/C$8</f>
        <v>-73.001287456146471</v>
      </c>
      <c r="F26">
        <f>ROUND(2*E26,0)/2</f>
        <v>-73</v>
      </c>
      <c r="H26">
        <v>-4.0799999987939373E-4</v>
      </c>
      <c r="O26">
        <f ca="1">+C$11+C$12*$F26</f>
        <v>-4.2901095751928207E-2</v>
      </c>
      <c r="Q26" s="2">
        <f>+C26-15018.5</f>
        <v>37812.931499999999</v>
      </c>
    </row>
    <row r="27" spans="1:20" ht="12.95" customHeight="1" x14ac:dyDescent="0.2">
      <c r="A27" s="36" t="s">
        <v>40</v>
      </c>
      <c r="B27" s="37" t="s">
        <v>35</v>
      </c>
      <c r="C27" s="38">
        <v>52854.404999999999</v>
      </c>
      <c r="D27" s="38">
        <v>5.0000000000000001E-4</v>
      </c>
      <c r="E27">
        <f>+(C27-C$7)/C$8</f>
        <v>-0.50772473683697406</v>
      </c>
      <c r="F27">
        <f>ROUND(2*E27,0)/2</f>
        <v>-0.5</v>
      </c>
      <c r="H27">
        <v>-2.4479999992763624E-3</v>
      </c>
      <c r="O27">
        <f ca="1">+C$11+C$12*$F27</f>
        <v>-4.2030802065222236E-2</v>
      </c>
      <c r="Q27" s="2">
        <f>+C27-15018.5</f>
        <v>37835.904999999999</v>
      </c>
    </row>
    <row r="28" spans="1:20" x14ac:dyDescent="0.2">
      <c r="A28" s="36" t="s">
        <v>40</v>
      </c>
      <c r="B28" s="37" t="s">
        <v>34</v>
      </c>
      <c r="C28" s="38">
        <v>52854.565699999999</v>
      </c>
      <c r="D28" s="38">
        <v>1.5E-3</v>
      </c>
      <c r="E28">
        <f>+(C28-C$7)/C$8</f>
        <v>-6.3110595708332066E-4</v>
      </c>
      <c r="F28">
        <f>ROUND(2*E28,0)/2</f>
        <v>0</v>
      </c>
      <c r="H28">
        <v>-2.0000000222353265E-4</v>
      </c>
      <c r="O28">
        <f ca="1">+C$11+C$12*$F28</f>
        <v>-4.2024800039796681E-2</v>
      </c>
      <c r="Q28" s="2">
        <f>+C28-15018.5</f>
        <v>37836.065699999999</v>
      </c>
    </row>
    <row r="29" spans="1:20" x14ac:dyDescent="0.2">
      <c r="A29" s="26" t="s">
        <v>60</v>
      </c>
      <c r="B29" s="27"/>
      <c r="C29" s="26">
        <v>52854.565900000001</v>
      </c>
      <c r="D29" s="26"/>
      <c r="E29" s="42">
        <f>+(C29-C$7)/C$8</f>
        <v>0</v>
      </c>
      <c r="F29">
        <f>ROUND(2*E29,0)/2</f>
        <v>0</v>
      </c>
      <c r="G29" s="42">
        <f>+C29-(C$7+F29*C$8)</f>
        <v>0</v>
      </c>
      <c r="H29" s="42"/>
      <c r="J29" s="42">
        <f>+G29</f>
        <v>0</v>
      </c>
      <c r="K29" s="42"/>
      <c r="L29" s="42"/>
      <c r="M29" s="42"/>
      <c r="N29" s="42"/>
      <c r="O29" s="42">
        <f ca="1">+C$11+C$12*$F29</f>
        <v>-4.2024800039796681E-2</v>
      </c>
      <c r="P29" s="42"/>
      <c r="Q29" s="43">
        <f>+C29-15018.5</f>
        <v>37836.065900000001</v>
      </c>
      <c r="R29" s="42"/>
      <c r="S29" s="42"/>
      <c r="T29" s="42"/>
    </row>
    <row r="30" spans="1:20" x14ac:dyDescent="0.2">
      <c r="A30" s="39" t="s">
        <v>33</v>
      </c>
      <c r="B30" s="27" t="s">
        <v>35</v>
      </c>
      <c r="C30" s="26">
        <v>52859.474300000002</v>
      </c>
      <c r="D30" s="26">
        <v>6.9999999999999999E-4</v>
      </c>
      <c r="E30">
        <f>+(C30-C$7)/C$8</f>
        <v>15.488602226542598</v>
      </c>
      <c r="F30">
        <f>ROUND(2*E30,0)/2</f>
        <v>15.5</v>
      </c>
      <c r="I30">
        <v>-3.612000000430271E-3</v>
      </c>
      <c r="O30">
        <f ca="1">+C$11+C$12*$F30</f>
        <v>-4.183873725160437E-2</v>
      </c>
      <c r="Q30" s="2">
        <f>+C30-15018.5</f>
        <v>37840.974300000002</v>
      </c>
    </row>
    <row r="31" spans="1:20" x14ac:dyDescent="0.2">
      <c r="A31" s="40" t="s">
        <v>50</v>
      </c>
      <c r="C31" s="8">
        <v>52875.391199999998</v>
      </c>
      <c r="D31" s="8" t="s">
        <v>12</v>
      </c>
      <c r="E31">
        <f>+(C31-C$7)/C$8</f>
        <v>65.714853709630631</v>
      </c>
      <c r="F31">
        <f>ROUND(2*E31,0)/2</f>
        <v>65.5</v>
      </c>
      <c r="I31">
        <v>6.8087999999988824E-2</v>
      </c>
      <c r="O31">
        <f ca="1">+C$11+C$12*$F31</f>
        <v>-4.1238534709048529E-2</v>
      </c>
      <c r="Q31" s="2">
        <f>+C31-15018.5</f>
        <v>37856.891199999998</v>
      </c>
    </row>
    <row r="32" spans="1:20" x14ac:dyDescent="0.2">
      <c r="A32" t="s">
        <v>36</v>
      </c>
      <c r="B32" s="31" t="s">
        <v>34</v>
      </c>
      <c r="C32" s="28">
        <v>53236.438099999999</v>
      </c>
      <c r="D32" s="32" t="s">
        <v>37</v>
      </c>
      <c r="E32">
        <f>+(C32-C$7)/C$8</f>
        <v>1205.0090879256745</v>
      </c>
      <c r="F32">
        <f>ROUND(2*E32,0)/2</f>
        <v>1205</v>
      </c>
      <c r="G32">
        <f>+C32-(C$7+F32*C$8)</f>
        <v>2.8800000000046566E-3</v>
      </c>
      <c r="I32">
        <v>2.8800000000046566E-3</v>
      </c>
      <c r="O32">
        <f ca="1">+C$11+C$12*$F32</f>
        <v>-2.7559918764200955E-2</v>
      </c>
      <c r="Q32" s="2">
        <f>+C32-15018.5</f>
        <v>38217.938099999999</v>
      </c>
    </row>
    <row r="33" spans="1:23" x14ac:dyDescent="0.2">
      <c r="A33" s="28" t="s">
        <v>38</v>
      </c>
      <c r="B33" s="31" t="s">
        <v>35</v>
      </c>
      <c r="C33" s="28">
        <v>53612.4519</v>
      </c>
      <c r="D33" s="28">
        <v>8.9999999999999998E-4</v>
      </c>
      <c r="E33">
        <f>+(C33-C$7)/C$8</f>
        <v>2391.5318203619977</v>
      </c>
      <c r="F33">
        <f>ROUND(2*E33,0)/2</f>
        <v>2391.5</v>
      </c>
      <c r="G33">
        <f>+C33-(C$7+F33*C$8)</f>
        <v>1.0084000001370441E-2</v>
      </c>
      <c r="I33">
        <v>1.0084000001370441E-2</v>
      </c>
      <c r="O33">
        <f ca="1">+C$11+C$12*$F33</f>
        <v>-1.3317112429350884E-2</v>
      </c>
      <c r="Q33" s="2">
        <f>+C33-15018.5</f>
        <v>38593.9519</v>
      </c>
    </row>
    <row r="34" spans="1:23" x14ac:dyDescent="0.2">
      <c r="A34" s="28" t="s">
        <v>38</v>
      </c>
      <c r="B34" s="31" t="s">
        <v>35</v>
      </c>
      <c r="C34" s="28">
        <v>53902.417399999998</v>
      </c>
      <c r="D34" s="28">
        <v>1E-3</v>
      </c>
      <c r="E34">
        <f>+(C34-C$7)/C$8</f>
        <v>3306.5265821826074</v>
      </c>
      <c r="F34">
        <f>ROUND(2*E34,0)/2</f>
        <v>3306.5</v>
      </c>
      <c r="G34">
        <f>+C34-(C$7+F34*C$8)</f>
        <v>8.4239999996498227E-3</v>
      </c>
      <c r="I34">
        <v>8.4239999996498227E-3</v>
      </c>
      <c r="O34">
        <f ca="1">+C$11+C$12*$F34</f>
        <v>-2.3334059005790247E-3</v>
      </c>
      <c r="Q34" s="2">
        <f>+C34-15018.5</f>
        <v>38883.917399999998</v>
      </c>
    </row>
    <row r="35" spans="1:23" x14ac:dyDescent="0.2">
      <c r="A35" s="34" t="s">
        <v>42</v>
      </c>
      <c r="B35" s="31" t="s">
        <v>35</v>
      </c>
      <c r="C35" s="28">
        <v>54288.409500000002</v>
      </c>
      <c r="D35" s="28"/>
      <c r="E35" s="42">
        <f>+(C35-C$7)/C$8</f>
        <v>4524.5361371267009</v>
      </c>
      <c r="F35" s="42">
        <f>ROUND(2*E35,0)/2</f>
        <v>4524.5</v>
      </c>
      <c r="G35" s="42">
        <f>+C35-(C$7+F35*C$8)</f>
        <v>1.1451999998826068E-2</v>
      </c>
      <c r="I35">
        <v>1.1451999998826068E-2</v>
      </c>
      <c r="J35" s="42"/>
      <c r="K35" s="42"/>
      <c r="L35" s="42"/>
      <c r="M35" s="42"/>
      <c r="N35" s="42"/>
      <c r="O35" s="42">
        <f ca="1">+C$11+C$12*$F35</f>
        <v>1.228752803608122E-2</v>
      </c>
      <c r="P35" s="42"/>
      <c r="Q35" s="43">
        <f>+C35-15018.5</f>
        <v>39269.909500000002</v>
      </c>
      <c r="R35" s="42"/>
      <c r="S35" s="42"/>
      <c r="T35" s="42"/>
    </row>
    <row r="36" spans="1:23" x14ac:dyDescent="0.2">
      <c r="A36" s="26" t="s">
        <v>43</v>
      </c>
      <c r="B36" s="27" t="s">
        <v>35</v>
      </c>
      <c r="C36" s="26">
        <v>55074.332199999997</v>
      </c>
      <c r="D36" s="26">
        <v>5.9999999999999995E-4</v>
      </c>
      <c r="E36" s="42">
        <f>+(C36-C$7)/C$8</f>
        <v>7004.5385984398918</v>
      </c>
      <c r="F36" s="42">
        <f>ROUND(2*E36,0)/2</f>
        <v>7004.5</v>
      </c>
      <c r="G36" s="42">
        <f>+C36-(C$7+F36*C$8)</f>
        <v>1.2231999993673526E-2</v>
      </c>
      <c r="I36">
        <v>1.1451999998826068E-2</v>
      </c>
      <c r="J36" s="42"/>
      <c r="K36" s="42"/>
      <c r="L36" s="42"/>
      <c r="M36" s="42"/>
      <c r="N36" s="42"/>
      <c r="O36" s="42">
        <f ca="1">+C$11+C$12*$F36</f>
        <v>4.2057574146850851E-2</v>
      </c>
      <c r="P36" s="42"/>
      <c r="Q36" s="43">
        <f>+C36-15018.5</f>
        <v>40055.832199999997</v>
      </c>
      <c r="R36" s="42"/>
      <c r="S36" s="42"/>
      <c r="T36" s="42"/>
    </row>
    <row r="37" spans="1:23" x14ac:dyDescent="0.2">
      <c r="A37" s="26" t="s">
        <v>43</v>
      </c>
      <c r="B37" s="27" t="s">
        <v>34</v>
      </c>
      <c r="C37" s="26">
        <v>55074.491399999999</v>
      </c>
      <c r="D37" s="26">
        <v>5.9999999999999995E-4</v>
      </c>
      <c r="E37" s="42">
        <f>+(C37-C$7)/C$8</f>
        <v>7005.0409587761515</v>
      </c>
      <c r="F37" s="42">
        <f>ROUND(2*E37,0)/2</f>
        <v>7005</v>
      </c>
      <c r="G37" s="42">
        <f>+C37-(C$7+F37*C$8)</f>
        <v>1.2979999999515712E-2</v>
      </c>
      <c r="I37" s="42"/>
      <c r="J37" s="42"/>
      <c r="K37" s="42"/>
      <c r="L37" s="42"/>
      <c r="M37" s="42"/>
      <c r="N37" s="42"/>
      <c r="O37" s="42">
        <f ca="1">+C$11+C$12*$F37</f>
        <v>4.2063576172276407E-2</v>
      </c>
      <c r="P37" s="42"/>
      <c r="Q37" s="43">
        <f>+C37-15018.5</f>
        <v>40055.991399999999</v>
      </c>
      <c r="R37" s="42"/>
      <c r="S37" s="42"/>
      <c r="T37" s="42"/>
    </row>
    <row r="38" spans="1:23" x14ac:dyDescent="0.2">
      <c r="A38" s="44" t="s">
        <v>47</v>
      </c>
      <c r="B38" s="42"/>
      <c r="C38" s="28">
        <v>56008.894999999997</v>
      </c>
      <c r="D38" s="28">
        <v>2.9999999999999997E-4</v>
      </c>
      <c r="E38" s="42">
        <f>+(C38-C$7)/C$8</f>
        <v>9953.57931739579</v>
      </c>
      <c r="F38" s="42">
        <f>ROUND(2*E38,0)/2</f>
        <v>9953.5</v>
      </c>
      <c r="G38" s="42">
        <f>+C38-(C$7+F38*C$8)</f>
        <v>2.5135999996564351E-2</v>
      </c>
      <c r="H38" s="42"/>
      <c r="K38" s="42">
        <f>+G38</f>
        <v>2.5135999996564351E-2</v>
      </c>
      <c r="L38" s="42"/>
      <c r="M38" s="42"/>
      <c r="N38" s="42"/>
      <c r="O38" s="42">
        <f ca="1">+C$11+C$12*$F38</f>
        <v>7.7457520106794256E-2</v>
      </c>
      <c r="P38" s="42"/>
      <c r="Q38" s="43">
        <f>+C38-15018.5</f>
        <v>40990.394999999997</v>
      </c>
      <c r="R38" s="42"/>
      <c r="S38" s="42"/>
      <c r="T38" s="42"/>
      <c r="W38" s="56" t="s">
        <v>61</v>
      </c>
    </row>
    <row r="39" spans="1:23" x14ac:dyDescent="0.2">
      <c r="A39" s="41" t="s">
        <v>52</v>
      </c>
      <c r="B39" s="27"/>
      <c r="C39" s="26">
        <v>58255.770799999998</v>
      </c>
      <c r="D39" s="26">
        <v>4.0000000000000002E-4</v>
      </c>
      <c r="E39" s="42">
        <f>+(C39-C$7)/C$8</f>
        <v>17043.662749602394</v>
      </c>
      <c r="F39" s="45">
        <f>ROUND(2*E39,0)/2-0.5</f>
        <v>17043</v>
      </c>
      <c r="G39" s="42">
        <f>+C39-(C$7+F39*C$8)</f>
        <v>0.21002799999405397</v>
      </c>
      <c r="H39" s="42"/>
      <c r="K39" s="42">
        <f>+G39</f>
        <v>0.21002799999405397</v>
      </c>
      <c r="L39" s="42"/>
      <c r="M39" s="42"/>
      <c r="N39" s="42"/>
      <c r="O39" s="42">
        <f ca="1">+C$11+C$12*$F39</f>
        <v>0.16256023861578672</v>
      </c>
      <c r="P39" s="42"/>
      <c r="Q39" s="43">
        <f>+C39-15018.5</f>
        <v>43237.270799999998</v>
      </c>
      <c r="R39" s="42"/>
      <c r="S39" s="42"/>
      <c r="T39" s="42"/>
      <c r="W39" s="56" t="s">
        <v>61</v>
      </c>
    </row>
    <row r="40" spans="1:23" x14ac:dyDescent="0.2">
      <c r="A40" s="26"/>
      <c r="B40" s="27"/>
      <c r="C40" s="26"/>
      <c r="D40" s="2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42"/>
      <c r="S40" s="42"/>
      <c r="T40" s="42"/>
    </row>
    <row r="41" spans="1:23" x14ac:dyDescent="0.2">
      <c r="A41" s="26"/>
      <c r="B41" s="27"/>
      <c r="C41" s="26"/>
      <c r="D41" s="26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3"/>
      <c r="R41" s="42"/>
      <c r="S41" s="42"/>
      <c r="T41" s="42"/>
    </row>
    <row r="42" spans="1:23" x14ac:dyDescent="0.2">
      <c r="A42" s="26"/>
      <c r="B42" s="27"/>
      <c r="C42" s="26"/>
      <c r="D42" s="26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2"/>
      <c r="S42" s="42"/>
      <c r="T42" s="42"/>
    </row>
    <row r="43" spans="1:23" x14ac:dyDescent="0.2">
      <c r="A43" s="26"/>
      <c r="B43" s="27"/>
      <c r="C43" s="26"/>
      <c r="D43" s="26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42"/>
      <c r="S43" s="42"/>
      <c r="T43" s="42"/>
    </row>
    <row r="44" spans="1:23" x14ac:dyDescent="0.2">
      <c r="A44" s="26"/>
      <c r="B44" s="27"/>
      <c r="C44" s="26"/>
      <c r="D44" s="26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2"/>
      <c r="S44" s="42"/>
      <c r="T44" s="42"/>
    </row>
    <row r="45" spans="1:23" x14ac:dyDescent="0.2">
      <c r="A45" s="26"/>
      <c r="B45" s="27"/>
      <c r="C45" s="26"/>
      <c r="D45" s="26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3"/>
      <c r="R45" s="42"/>
      <c r="S45" s="42"/>
      <c r="T45" s="42"/>
    </row>
    <row r="46" spans="1:23" x14ac:dyDescent="0.2">
      <c r="A46" s="26"/>
      <c r="B46" s="27"/>
      <c r="C46" s="26"/>
      <c r="D46" s="26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3"/>
      <c r="R46" s="42"/>
      <c r="S46" s="42"/>
      <c r="T46" s="42"/>
    </row>
    <row r="47" spans="1:23" x14ac:dyDescent="0.2">
      <c r="A47" s="26"/>
      <c r="B47" s="27"/>
      <c r="C47" s="26"/>
      <c r="D47" s="26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3"/>
      <c r="R47" s="42"/>
      <c r="S47" s="42"/>
      <c r="T47" s="42"/>
    </row>
    <row r="48" spans="1:23" x14ac:dyDescent="0.2">
      <c r="A48" s="26"/>
      <c r="B48" s="27"/>
      <c r="C48" s="26"/>
      <c r="D48" s="26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42"/>
      <c r="S48" s="42"/>
      <c r="T48" s="42"/>
    </row>
    <row r="49" spans="1:20" x14ac:dyDescent="0.2">
      <c r="A49" s="26"/>
      <c r="B49" s="27"/>
      <c r="C49" s="26"/>
      <c r="D49" s="2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3"/>
      <c r="R49" s="42"/>
      <c r="S49" s="42"/>
      <c r="T49" s="42"/>
    </row>
    <row r="50" spans="1:20" x14ac:dyDescent="0.2">
      <c r="A50" s="26"/>
      <c r="B50" s="27"/>
      <c r="C50" s="26"/>
      <c r="D50" s="2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3"/>
      <c r="R50" s="42"/>
      <c r="S50" s="42"/>
      <c r="T50" s="42"/>
    </row>
    <row r="51" spans="1:20" x14ac:dyDescent="0.2">
      <c r="A51" s="26"/>
      <c r="B51" s="27"/>
      <c r="C51" s="26"/>
      <c r="D51" s="2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3"/>
      <c r="R51" s="42"/>
      <c r="S51" s="42"/>
      <c r="T51" s="42"/>
    </row>
    <row r="52" spans="1:20" x14ac:dyDescent="0.2">
      <c r="A52" s="26"/>
      <c r="B52" s="27"/>
      <c r="C52" s="26"/>
      <c r="D52" s="2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3"/>
      <c r="R52" s="42"/>
      <c r="S52" s="42"/>
      <c r="T52" s="42"/>
    </row>
    <row r="53" spans="1:20" x14ac:dyDescent="0.2">
      <c r="C53" s="8"/>
      <c r="D53" s="8"/>
    </row>
    <row r="54" spans="1:20" x14ac:dyDescent="0.2">
      <c r="C54" s="8"/>
      <c r="D54" s="8"/>
    </row>
    <row r="55" spans="1:20" x14ac:dyDescent="0.2">
      <c r="C55" s="8"/>
      <c r="D55" s="8"/>
    </row>
    <row r="56" spans="1:20" x14ac:dyDescent="0.2">
      <c r="C56" s="8"/>
      <c r="D56" s="8"/>
    </row>
    <row r="57" spans="1:20" x14ac:dyDescent="0.2">
      <c r="C57" s="8"/>
      <c r="D57" s="8"/>
    </row>
    <row r="58" spans="1:20" x14ac:dyDescent="0.2">
      <c r="C58" s="8"/>
      <c r="D58" s="8"/>
    </row>
    <row r="59" spans="1:20" x14ac:dyDescent="0.2">
      <c r="C59" s="8"/>
      <c r="D59" s="8"/>
    </row>
    <row r="60" spans="1:20" x14ac:dyDescent="0.2">
      <c r="C60" s="8"/>
      <c r="D60" s="8"/>
    </row>
    <row r="61" spans="1:20" x14ac:dyDescent="0.2">
      <c r="C61" s="8"/>
      <c r="D61" s="8"/>
    </row>
    <row r="62" spans="1:20" x14ac:dyDescent="0.2">
      <c r="C62" s="8"/>
      <c r="D62" s="8"/>
    </row>
    <row r="63" spans="1:20" x14ac:dyDescent="0.2">
      <c r="C63" s="8"/>
      <c r="D63" s="8"/>
    </row>
    <row r="64" spans="1:20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W42">
    <sortCondition ref="C21:C4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40"/>
  <sheetViews>
    <sheetView workbookViewId="0">
      <selection activeCell="L20" sqref="L20"/>
    </sheetView>
  </sheetViews>
  <sheetFormatPr defaultColWidth="10.28515625" defaultRowHeight="12.75" x14ac:dyDescent="0.2"/>
  <cols>
    <col min="1" max="1" width="14.42578125" customWidth="1"/>
    <col min="2" max="2" width="6.140625" customWidth="1"/>
    <col min="3" max="3" width="11.85546875" customWidth="1"/>
    <col min="4" max="4" width="9.42578125" customWidth="1"/>
    <col min="5" max="5" width="10.5703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0" width="10.28515625" customWidth="1"/>
    <col min="21" max="21" width="9.140625" customWidth="1"/>
  </cols>
  <sheetData>
    <row r="1" spans="1:6" ht="20.25" x14ac:dyDescent="0.3">
      <c r="A1" s="1" t="s">
        <v>51</v>
      </c>
    </row>
    <row r="2" spans="1:6" x14ac:dyDescent="0.2">
      <c r="A2" t="s">
        <v>22</v>
      </c>
      <c r="B2" t="s">
        <v>41</v>
      </c>
      <c r="C2" s="3"/>
      <c r="D2" s="3"/>
    </row>
    <row r="3" spans="1:6" ht="13.5" thickBot="1" x14ac:dyDescent="0.25"/>
    <row r="4" spans="1:6" ht="13.5" thickBot="1" x14ac:dyDescent="0.25">
      <c r="A4" s="33" t="s">
        <v>39</v>
      </c>
      <c r="C4" s="29">
        <v>52875.391199999998</v>
      </c>
      <c r="D4" s="30">
        <v>0.39769460000000001</v>
      </c>
    </row>
    <row r="5" spans="1:6" x14ac:dyDescent="0.2">
      <c r="A5" s="9" t="s">
        <v>27</v>
      </c>
      <c r="B5" s="11">
        <v>-9.5</v>
      </c>
      <c r="C5" s="10" t="s">
        <v>28</v>
      </c>
      <c r="D5" s="10"/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52875.391199999998</v>
      </c>
    </row>
    <row r="8" spans="1:6" x14ac:dyDescent="0.2">
      <c r="A8" t="s">
        <v>2</v>
      </c>
      <c r="C8">
        <f>+D4</f>
        <v>0.39769460000000001</v>
      </c>
    </row>
    <row r="9" spans="1:6" x14ac:dyDescent="0.2">
      <c r="A9" s="24" t="s">
        <v>32</v>
      </c>
      <c r="B9" s="25">
        <v>31</v>
      </c>
      <c r="C9" s="22" t="str">
        <f>"F"&amp;B9</f>
        <v>F31</v>
      </c>
      <c r="D9" s="23" t="str">
        <f>"G"&amp;B9</f>
        <v>G31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21">
        <f ca="1">INTERCEPT(INDIRECT($D$9):G992,INDIRECT($C$9):F992)</f>
        <v>-0.11433334809608323</v>
      </c>
      <c r="D11" s="3"/>
      <c r="E11" s="10"/>
    </row>
    <row r="12" spans="1:6" x14ac:dyDescent="0.2">
      <c r="A12" s="10" t="s">
        <v>15</v>
      </c>
      <c r="B12" s="10"/>
      <c r="C12" s="21">
        <f ca="1">SLOPE(INDIRECT($D$9):G992,INDIRECT($C$9):F992)</f>
        <v>3.7547278672835314E-5</v>
      </c>
      <c r="D12" s="3"/>
      <c r="E12" s="10"/>
    </row>
    <row r="13" spans="1:6" x14ac:dyDescent="0.2">
      <c r="A13" s="10" t="s">
        <v>17</v>
      </c>
      <c r="B13" s="10"/>
      <c r="C13" s="3" t="s">
        <v>12</v>
      </c>
    </row>
    <row r="14" spans="1:6" x14ac:dyDescent="0.2">
      <c r="A14" s="10"/>
      <c r="B14" s="10"/>
      <c r="C14" s="10"/>
    </row>
    <row r="15" spans="1:6" x14ac:dyDescent="0.2">
      <c r="A15" s="12" t="s">
        <v>16</v>
      </c>
      <c r="B15" s="10"/>
      <c r="C15" s="13">
        <f ca="1">(C7+C11)+(C8+C12)*INT(MAX(F21:F3533))</f>
        <v>58255.797355037794</v>
      </c>
      <c r="E15" s="14" t="s">
        <v>44</v>
      </c>
      <c r="F15" s="11">
        <v>1</v>
      </c>
    </row>
    <row r="16" spans="1:6" x14ac:dyDescent="0.2">
      <c r="A16" s="16" t="s">
        <v>3</v>
      </c>
      <c r="B16" s="10"/>
      <c r="C16" s="17">
        <f ca="1">+C8+C12</f>
        <v>0.39773214727867284</v>
      </c>
      <c r="E16" s="14" t="s">
        <v>29</v>
      </c>
      <c r="F16" s="15">
        <f ca="1">NOW()+15018.5+$B$5/24</f>
        <v>60534.746020949075</v>
      </c>
    </row>
    <row r="17" spans="1:18" ht="13.5" thickBot="1" x14ac:dyDescent="0.25">
      <c r="A17" s="14" t="s">
        <v>26</v>
      </c>
      <c r="B17" s="10"/>
      <c r="C17" s="10">
        <f>COUNT(C21:C2191)</f>
        <v>18</v>
      </c>
      <c r="E17" s="14" t="s">
        <v>45</v>
      </c>
      <c r="F17" s="15">
        <f ca="1">ROUND(2*(F16-$C$7)/$C$8,0)/2+F15</f>
        <v>19260.5</v>
      </c>
    </row>
    <row r="18" spans="1:18" ht="14.25" thickTop="1" thickBot="1" x14ac:dyDescent="0.25">
      <c r="A18" s="16" t="s">
        <v>4</v>
      </c>
      <c r="B18" s="10"/>
      <c r="C18" s="19">
        <f ca="1">+C15</f>
        <v>58255.797355037794</v>
      </c>
      <c r="D18" s="20">
        <f ca="1">+C16</f>
        <v>0.39773214727867284</v>
      </c>
      <c r="E18" s="14" t="s">
        <v>30</v>
      </c>
      <c r="F18" s="23">
        <f ca="1">ROUND(2*(F16-$C$15)/$C$16,0)/2+F15</f>
        <v>5731</v>
      </c>
    </row>
    <row r="19" spans="1:18" ht="13.5" thickTop="1" x14ac:dyDescent="0.2">
      <c r="E19" s="14" t="s">
        <v>31</v>
      </c>
      <c r="F19" s="18">
        <f ca="1">+$C$15+$C$16*F18-15018.5-$B$5/24</f>
        <v>45517.096124425203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49</v>
      </c>
      <c r="I20" s="7" t="s">
        <v>53</v>
      </c>
      <c r="J20" s="7" t="s">
        <v>46</v>
      </c>
      <c r="K20" s="7" t="s">
        <v>54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R20" s="35" t="s">
        <v>48</v>
      </c>
    </row>
    <row r="21" spans="1:18" x14ac:dyDescent="0.2">
      <c r="A21" s="36" t="s">
        <v>40</v>
      </c>
      <c r="B21" s="37" t="s">
        <v>34</v>
      </c>
      <c r="C21" s="38">
        <v>52752.520700000001</v>
      </c>
      <c r="D21" s="38">
        <v>8.0000000000000004E-4</v>
      </c>
      <c r="E21">
        <f t="shared" ref="E21:E38" si="0">+(C21-C$7)/C$8</f>
        <v>-308.95692322701206</v>
      </c>
      <c r="F21">
        <f t="shared" ref="F21:F36" si="1">ROUND(2*E21,0)/2</f>
        <v>-309</v>
      </c>
      <c r="H21">
        <f t="shared" ref="H21:H28" si="2">+R21</f>
        <v>1.7131400003563613E-2</v>
      </c>
      <c r="O21">
        <f t="shared" ref="O21:O38" ca="1" si="3">+C$11+C$12*$F21</f>
        <v>-0.12593545720598934</v>
      </c>
      <c r="Q21" s="2">
        <f t="shared" ref="Q21:Q38" si="4">+C21-15018.5</f>
        <v>37734.020700000001</v>
      </c>
      <c r="R21">
        <f t="shared" ref="R21:R30" si="5">+C21-(C$7+F21*C$8)</f>
        <v>1.7131400003563613E-2</v>
      </c>
    </row>
    <row r="22" spans="1:18" x14ac:dyDescent="0.2">
      <c r="A22" s="36" t="s">
        <v>40</v>
      </c>
      <c r="B22" s="37" t="s">
        <v>34</v>
      </c>
      <c r="C22" s="38">
        <v>52753.469499999999</v>
      </c>
      <c r="D22" s="38">
        <v>1.5E-3</v>
      </c>
      <c r="E22">
        <f t="shared" si="0"/>
        <v>-306.57117295532544</v>
      </c>
      <c r="F22">
        <f t="shared" si="1"/>
        <v>-306.5</v>
      </c>
      <c r="H22">
        <f t="shared" si="2"/>
        <v>-2.8305100000579841E-2</v>
      </c>
      <c r="O22">
        <f t="shared" ca="1" si="3"/>
        <v>-0.12584158900930725</v>
      </c>
      <c r="Q22" s="2">
        <f t="shared" si="4"/>
        <v>37734.969499999999</v>
      </c>
      <c r="R22">
        <f t="shared" si="5"/>
        <v>-2.8305100000579841E-2</v>
      </c>
    </row>
    <row r="23" spans="1:18" x14ac:dyDescent="0.2">
      <c r="A23" s="36" t="s">
        <v>40</v>
      </c>
      <c r="B23" s="37" t="s">
        <v>35</v>
      </c>
      <c r="C23" s="38">
        <v>52753.631600000001</v>
      </c>
      <c r="D23" s="38">
        <v>1.6000000000000001E-3</v>
      </c>
      <c r="E23">
        <f t="shared" si="0"/>
        <v>-306.16357375734441</v>
      </c>
      <c r="F23">
        <f t="shared" si="1"/>
        <v>-306</v>
      </c>
      <c r="H23">
        <f t="shared" si="2"/>
        <v>-6.505240000115009E-2</v>
      </c>
      <c r="O23">
        <f t="shared" ca="1" si="3"/>
        <v>-0.12582281536997084</v>
      </c>
      <c r="Q23" s="2">
        <f t="shared" si="4"/>
        <v>37735.131600000001</v>
      </c>
      <c r="R23">
        <f t="shared" si="5"/>
        <v>-6.505240000115009E-2</v>
      </c>
    </row>
    <row r="24" spans="1:18" x14ac:dyDescent="0.2">
      <c r="A24" s="36" t="s">
        <v>40</v>
      </c>
      <c r="B24" s="37" t="s">
        <v>35</v>
      </c>
      <c r="C24" s="38">
        <v>52802.435599999997</v>
      </c>
      <c r="D24" s="38">
        <v>1.5E-3</v>
      </c>
      <c r="E24">
        <f t="shared" si="0"/>
        <v>-183.44629270802557</v>
      </c>
      <c r="F24">
        <f t="shared" si="1"/>
        <v>-183.5</v>
      </c>
      <c r="H24">
        <f t="shared" si="2"/>
        <v>2.1359099999244791E-2</v>
      </c>
      <c r="O24">
        <f t="shared" ca="1" si="3"/>
        <v>-0.1212232737325485</v>
      </c>
      <c r="Q24" s="2">
        <f t="shared" si="4"/>
        <v>37783.935599999997</v>
      </c>
      <c r="R24">
        <f t="shared" si="5"/>
        <v>2.1359099999244791E-2</v>
      </c>
    </row>
    <row r="25" spans="1:18" x14ac:dyDescent="0.2">
      <c r="A25" s="36" t="s">
        <v>40</v>
      </c>
      <c r="B25" s="37" t="s">
        <v>35</v>
      </c>
      <c r="C25" s="38">
        <v>52807.501300000004</v>
      </c>
      <c r="D25" s="38">
        <v>1.2999999999999999E-3</v>
      </c>
      <c r="E25">
        <f t="shared" si="0"/>
        <v>-170.70862918429032</v>
      </c>
      <c r="F25">
        <f t="shared" si="1"/>
        <v>-170.5</v>
      </c>
      <c r="H25">
        <f t="shared" si="2"/>
        <v>-8.2970699993893504E-2</v>
      </c>
      <c r="O25">
        <f t="shared" ca="1" si="3"/>
        <v>-0.12073515910980165</v>
      </c>
      <c r="Q25" s="2">
        <f t="shared" si="4"/>
        <v>37789.001300000004</v>
      </c>
      <c r="R25">
        <f t="shared" si="5"/>
        <v>-8.2970699993893504E-2</v>
      </c>
    </row>
    <row r="26" spans="1:18" x14ac:dyDescent="0.2">
      <c r="A26" s="36" t="s">
        <v>40</v>
      </c>
      <c r="B26" s="37" t="s">
        <v>34</v>
      </c>
      <c r="C26" s="38">
        <v>52831.431499999999</v>
      </c>
      <c r="D26" s="38">
        <v>1.1999999999999999E-3</v>
      </c>
      <c r="E26">
        <f t="shared" si="0"/>
        <v>-110.53632611556563</v>
      </c>
      <c r="F26">
        <f t="shared" si="1"/>
        <v>-110.5</v>
      </c>
      <c r="H26">
        <f t="shared" si="2"/>
        <v>-1.44466999990982E-2</v>
      </c>
      <c r="O26">
        <f t="shared" ca="1" si="3"/>
        <v>-0.11848232238943153</v>
      </c>
      <c r="Q26" s="2">
        <f t="shared" si="4"/>
        <v>37812.931499999999</v>
      </c>
      <c r="R26">
        <f t="shared" si="5"/>
        <v>-1.44466999990982E-2</v>
      </c>
    </row>
    <row r="27" spans="1:18" x14ac:dyDescent="0.2">
      <c r="A27" s="36" t="s">
        <v>40</v>
      </c>
      <c r="B27" s="37" t="s">
        <v>35</v>
      </c>
      <c r="C27" s="38">
        <v>52854.404999999999</v>
      </c>
      <c r="D27" s="38">
        <v>5.0000000000000001E-4</v>
      </c>
      <c r="E27">
        <f t="shared" si="0"/>
        <v>-52.769637807501965</v>
      </c>
      <c r="F27">
        <f t="shared" si="1"/>
        <v>-53</v>
      </c>
      <c r="H27">
        <f t="shared" si="2"/>
        <v>9.1613800002960488E-2</v>
      </c>
      <c r="O27">
        <f t="shared" ca="1" si="3"/>
        <v>-0.1163233538657435</v>
      </c>
      <c r="Q27" s="2">
        <f t="shared" si="4"/>
        <v>37835.904999999999</v>
      </c>
      <c r="R27">
        <f t="shared" si="5"/>
        <v>9.1613800002960488E-2</v>
      </c>
    </row>
    <row r="28" spans="1:18" x14ac:dyDescent="0.2">
      <c r="A28" s="36" t="s">
        <v>40</v>
      </c>
      <c r="B28" s="37" t="s">
        <v>34</v>
      </c>
      <c r="C28" s="38">
        <v>52854.565699999999</v>
      </c>
      <c r="D28" s="38">
        <v>1.5E-3</v>
      </c>
      <c r="E28">
        <f t="shared" si="0"/>
        <v>-52.36555889871024</v>
      </c>
      <c r="F28">
        <f t="shared" si="1"/>
        <v>-52.5</v>
      </c>
      <c r="H28">
        <f t="shared" si="2"/>
        <v>5.3466500001377426E-2</v>
      </c>
      <c r="O28">
        <f t="shared" ca="1" si="3"/>
        <v>-0.11630458022640708</v>
      </c>
      <c r="Q28" s="2">
        <f t="shared" si="4"/>
        <v>37836.065699999999</v>
      </c>
      <c r="R28">
        <f t="shared" si="5"/>
        <v>5.3466500001377426E-2</v>
      </c>
    </row>
    <row r="29" spans="1:18" x14ac:dyDescent="0.2">
      <c r="A29" s="39" t="s">
        <v>33</v>
      </c>
      <c r="B29" s="27" t="s">
        <v>35</v>
      </c>
      <c r="C29" s="26">
        <v>52859.474300000002</v>
      </c>
      <c r="D29" s="26">
        <v>6.9999999999999999E-4</v>
      </c>
      <c r="E29">
        <f t="shared" si="0"/>
        <v>-40.022922111581423</v>
      </c>
      <c r="F29">
        <f t="shared" si="1"/>
        <v>-40</v>
      </c>
      <c r="I29">
        <f>R29</f>
        <v>-9.1159999938099645E-3</v>
      </c>
      <c r="O29">
        <f t="shared" ca="1" si="3"/>
        <v>-0.11583523924299664</v>
      </c>
      <c r="Q29" s="2">
        <f t="shared" si="4"/>
        <v>37840.974300000002</v>
      </c>
      <c r="R29">
        <f t="shared" si="5"/>
        <v>-9.1159999938099645E-3</v>
      </c>
    </row>
    <row r="30" spans="1:18" x14ac:dyDescent="0.2">
      <c r="A30" s="40" t="s">
        <v>50</v>
      </c>
      <c r="C30" s="8">
        <v>52875.391199999998</v>
      </c>
      <c r="D30" s="8" t="s">
        <v>12</v>
      </c>
      <c r="E30">
        <f t="shared" si="0"/>
        <v>0</v>
      </c>
      <c r="F30">
        <f t="shared" si="1"/>
        <v>0</v>
      </c>
      <c r="I30">
        <f>R30</f>
        <v>0</v>
      </c>
      <c r="O30">
        <f t="shared" ca="1" si="3"/>
        <v>-0.11433334809608323</v>
      </c>
      <c r="Q30" s="2">
        <f t="shared" si="4"/>
        <v>37856.891199999998</v>
      </c>
      <c r="R30">
        <f t="shared" si="5"/>
        <v>0</v>
      </c>
    </row>
    <row r="31" spans="1:18" x14ac:dyDescent="0.2">
      <c r="A31" t="s">
        <v>36</v>
      </c>
      <c r="B31" s="31" t="s">
        <v>34</v>
      </c>
      <c r="C31" s="28">
        <v>53236.438099999999</v>
      </c>
      <c r="D31" s="32" t="s">
        <v>37</v>
      </c>
      <c r="E31">
        <f t="shared" si="0"/>
        <v>907.84964140825946</v>
      </c>
      <c r="F31">
        <f t="shared" si="1"/>
        <v>908</v>
      </c>
      <c r="G31">
        <f>+C31-(C$7+F31*C$8)</f>
        <v>-5.9796800000185613E-2</v>
      </c>
      <c r="I31">
        <f>G31</f>
        <v>-5.9796800000185613E-2</v>
      </c>
      <c r="O31">
        <f t="shared" ca="1" si="3"/>
        <v>-8.024041906114876E-2</v>
      </c>
      <c r="Q31" s="2">
        <f t="shared" si="4"/>
        <v>38217.938099999999</v>
      </c>
    </row>
    <row r="32" spans="1:18" x14ac:dyDescent="0.2">
      <c r="A32" s="28" t="s">
        <v>38</v>
      </c>
      <c r="B32" s="31" t="s">
        <v>35</v>
      </c>
      <c r="C32" s="28">
        <v>53612.4519</v>
      </c>
      <c r="D32" s="28">
        <v>8.9999999999999998E-4</v>
      </c>
      <c r="E32">
        <f t="shared" si="0"/>
        <v>1853.3334372656852</v>
      </c>
      <c r="F32">
        <f t="shared" si="1"/>
        <v>1853.5</v>
      </c>
      <c r="G32">
        <f>+C32-(C$7+F32*C$8)</f>
        <v>-6.6241100001207087E-2</v>
      </c>
      <c r="I32">
        <f>G32</f>
        <v>-6.6241100001207087E-2</v>
      </c>
      <c r="O32">
        <f t="shared" ca="1" si="3"/>
        <v>-4.4739467075982975E-2</v>
      </c>
      <c r="Q32" s="2">
        <f t="shared" si="4"/>
        <v>38593.9519</v>
      </c>
    </row>
    <row r="33" spans="1:21" x14ac:dyDescent="0.2">
      <c r="A33" s="28" t="s">
        <v>38</v>
      </c>
      <c r="B33" s="31" t="s">
        <v>35</v>
      </c>
      <c r="C33" s="28">
        <v>53902.417399999998</v>
      </c>
      <c r="D33" s="28">
        <v>1E-3</v>
      </c>
      <c r="E33">
        <f t="shared" si="0"/>
        <v>2582.4494473900331</v>
      </c>
      <c r="F33">
        <f t="shared" si="1"/>
        <v>2582.5</v>
      </c>
      <c r="G33">
        <f>+C33-(C$7+F33*C$8)</f>
        <v>-2.0104499999433756E-2</v>
      </c>
      <c r="I33">
        <f>G33</f>
        <v>-2.0104499999433756E-2</v>
      </c>
      <c r="O33">
        <f t="shared" ca="1" si="3"/>
        <v>-1.7367500923486032E-2</v>
      </c>
      <c r="Q33" s="2">
        <f t="shared" si="4"/>
        <v>38883.917399999998</v>
      </c>
    </row>
    <row r="34" spans="1:21" x14ac:dyDescent="0.2">
      <c r="A34" s="34" t="s">
        <v>42</v>
      </c>
      <c r="B34" s="31" t="s">
        <v>35</v>
      </c>
      <c r="C34" s="28">
        <v>54288.409500000002</v>
      </c>
      <c r="D34" s="28"/>
      <c r="E34" s="42">
        <f t="shared" si="0"/>
        <v>3553.0236015274118</v>
      </c>
      <c r="F34" s="42">
        <f t="shared" si="1"/>
        <v>3553</v>
      </c>
      <c r="G34" s="42">
        <f>+C34-(C$7+F34*C$8)</f>
        <v>9.3862000067019835E-3</v>
      </c>
      <c r="I34">
        <f>G34</f>
        <v>9.3862000067019835E-3</v>
      </c>
      <c r="J34" s="42"/>
      <c r="K34" s="42"/>
      <c r="L34" s="42"/>
      <c r="M34" s="42"/>
      <c r="N34" s="42"/>
      <c r="O34" s="42">
        <f t="shared" ca="1" si="3"/>
        <v>1.9072133028500637E-2</v>
      </c>
      <c r="P34" s="42"/>
      <c r="Q34" s="43">
        <f t="shared" si="4"/>
        <v>39269.909500000002</v>
      </c>
      <c r="R34" s="42"/>
      <c r="S34" s="42"/>
      <c r="T34" s="42"/>
    </row>
    <row r="35" spans="1:21" x14ac:dyDescent="0.2">
      <c r="A35" s="26" t="s">
        <v>43</v>
      </c>
      <c r="B35" s="27" t="s">
        <v>35</v>
      </c>
      <c r="C35" s="26">
        <v>55074.332199999997</v>
      </c>
      <c r="D35" s="26">
        <v>5.9999999999999995E-4</v>
      </c>
      <c r="E35" s="42">
        <f t="shared" si="0"/>
        <v>5529.2201603944304</v>
      </c>
      <c r="F35" s="42">
        <f t="shared" si="1"/>
        <v>5529</v>
      </c>
      <c r="I35">
        <f>R35</f>
        <v>8.7556599995878059E-2</v>
      </c>
      <c r="J35" s="42"/>
      <c r="K35" s="42"/>
      <c r="L35" s="42"/>
      <c r="M35" s="42"/>
      <c r="N35" s="42"/>
      <c r="O35" s="42">
        <f t="shared" ca="1" si="3"/>
        <v>9.3265555686023238E-2</v>
      </c>
      <c r="P35" s="42"/>
      <c r="Q35" s="43">
        <f t="shared" si="4"/>
        <v>40055.832199999997</v>
      </c>
      <c r="R35" s="42">
        <f>+C35-(C$7+F35*C$8)</f>
        <v>8.7556599995878059E-2</v>
      </c>
      <c r="S35" s="42"/>
      <c r="T35" s="42"/>
    </row>
    <row r="36" spans="1:21" x14ac:dyDescent="0.2">
      <c r="A36" s="26" t="s">
        <v>43</v>
      </c>
      <c r="B36" s="27" t="s">
        <v>34</v>
      </c>
      <c r="C36" s="26">
        <v>55074.491399999999</v>
      </c>
      <c r="D36" s="26">
        <v>5.9999999999999995E-4</v>
      </c>
      <c r="E36" s="42">
        <f t="shared" si="0"/>
        <v>5529.6204675648114</v>
      </c>
      <c r="F36" s="42">
        <f t="shared" si="1"/>
        <v>5529.5</v>
      </c>
      <c r="G36" s="42">
        <f>+C36-(C$7+F36*C$8)</f>
        <v>4.7909300003084354E-2</v>
      </c>
      <c r="I36" s="42"/>
      <c r="J36" s="42"/>
      <c r="K36" s="42"/>
      <c r="L36" s="42"/>
      <c r="M36" s="42"/>
      <c r="N36" s="42"/>
      <c r="O36" s="42">
        <f t="shared" ca="1" si="3"/>
        <v>9.3284329325359655E-2</v>
      </c>
      <c r="P36" s="42"/>
      <c r="Q36" s="43">
        <f t="shared" si="4"/>
        <v>40055.991399999999</v>
      </c>
      <c r="R36" s="42"/>
      <c r="S36" s="42"/>
      <c r="T36" s="42"/>
    </row>
    <row r="37" spans="1:21" x14ac:dyDescent="0.2">
      <c r="A37" s="44" t="s">
        <v>47</v>
      </c>
      <c r="B37" s="42"/>
      <c r="C37" s="28">
        <v>56008.894999999997</v>
      </c>
      <c r="D37" s="28">
        <v>2.9999999999999997E-4</v>
      </c>
      <c r="E37" s="42">
        <f t="shared" si="0"/>
        <v>7879.1711026501207</v>
      </c>
      <c r="F37" s="46">
        <f>ROUND(2*E37,0)/2-0.5</f>
        <v>7878.5</v>
      </c>
      <c r="G37" s="42">
        <f>+C37-(C$7+F37*C$8)</f>
        <v>0.26689389999955893</v>
      </c>
      <c r="H37" s="42"/>
      <c r="J37" s="42">
        <f>+G37</f>
        <v>0.26689389999955893</v>
      </c>
      <c r="K37" s="42"/>
      <c r="L37" s="42"/>
      <c r="M37" s="42"/>
      <c r="N37" s="42"/>
      <c r="O37" s="42">
        <f t="shared" ca="1" si="3"/>
        <v>0.18148288692784978</v>
      </c>
      <c r="P37" s="42"/>
      <c r="Q37" s="43">
        <f t="shared" si="4"/>
        <v>40990.394999999997</v>
      </c>
      <c r="R37" s="42"/>
      <c r="S37" s="42"/>
      <c r="T37" s="42">
        <f ca="1">G37-O37</f>
        <v>8.5411013071709146E-2</v>
      </c>
      <c r="U37">
        <f ca="1">24*T37</f>
        <v>2.0498643137210193</v>
      </c>
    </row>
    <row r="38" spans="1:21" x14ac:dyDescent="0.2">
      <c r="A38" s="41" t="s">
        <v>52</v>
      </c>
      <c r="B38" s="27"/>
      <c r="C38" s="26">
        <v>58255.770799999998</v>
      </c>
      <c r="D38" s="26">
        <v>4.0000000000000002E-4</v>
      </c>
      <c r="E38" s="42">
        <f t="shared" si="0"/>
        <v>13528.922947407382</v>
      </c>
      <c r="F38" s="45">
        <f>ROUND(2*E38,0)/2-1</f>
        <v>13528</v>
      </c>
      <c r="G38" s="42">
        <f>+C38-(C$7+F38*C$8)</f>
        <v>0.36705120000260649</v>
      </c>
      <c r="H38" s="42"/>
      <c r="J38" s="42">
        <f>+G38</f>
        <v>0.36705120000260649</v>
      </c>
      <c r="K38" s="42"/>
      <c r="L38" s="42"/>
      <c r="M38" s="42"/>
      <c r="N38" s="42"/>
      <c r="O38" s="42">
        <f t="shared" ca="1" si="3"/>
        <v>0.3936062377900329</v>
      </c>
      <c r="P38" s="42"/>
      <c r="Q38" s="43">
        <f t="shared" si="4"/>
        <v>43237.270799999998</v>
      </c>
      <c r="R38" s="42"/>
      <c r="S38" s="42"/>
      <c r="T38" s="42"/>
    </row>
    <row r="39" spans="1:21" x14ac:dyDescent="0.2">
      <c r="A39" s="26"/>
      <c r="B39" s="27"/>
      <c r="C39" s="26"/>
      <c r="D39" s="26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3"/>
      <c r="R39" s="42"/>
      <c r="S39" s="42"/>
      <c r="T39" s="42"/>
    </row>
    <row r="40" spans="1:21" x14ac:dyDescent="0.2">
      <c r="A40" s="26"/>
      <c r="B40" s="27"/>
      <c r="C40" s="26"/>
      <c r="D40" s="26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42"/>
      <c r="S40" s="42"/>
      <c r="T40" s="42"/>
    </row>
    <row r="41" spans="1:21" x14ac:dyDescent="0.2">
      <c r="A41" s="26"/>
      <c r="B41" s="27"/>
      <c r="C41" s="26"/>
      <c r="D41" s="26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3"/>
      <c r="R41" s="42"/>
      <c r="S41" s="42"/>
      <c r="T41" s="42"/>
    </row>
    <row r="42" spans="1:21" x14ac:dyDescent="0.2">
      <c r="A42" s="26"/>
      <c r="B42" s="27"/>
      <c r="C42" s="26"/>
      <c r="D42" s="26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2"/>
      <c r="S42" s="42"/>
      <c r="T42" s="42"/>
    </row>
    <row r="43" spans="1:21" x14ac:dyDescent="0.2">
      <c r="A43" s="26"/>
      <c r="B43" s="27"/>
      <c r="C43" s="26"/>
      <c r="D43" s="26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42"/>
      <c r="S43" s="42"/>
      <c r="T43" s="42"/>
    </row>
    <row r="44" spans="1:21" x14ac:dyDescent="0.2">
      <c r="A44" s="26"/>
      <c r="B44" s="27"/>
      <c r="C44" s="26"/>
      <c r="D44" s="26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42"/>
      <c r="S44" s="42"/>
      <c r="T44" s="42"/>
    </row>
    <row r="45" spans="1:21" x14ac:dyDescent="0.2">
      <c r="A45" s="26"/>
      <c r="B45" s="27"/>
      <c r="C45" s="26"/>
      <c r="D45" s="26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3"/>
      <c r="R45" s="42"/>
      <c r="S45" s="42"/>
      <c r="T45" s="42"/>
    </row>
    <row r="46" spans="1:21" x14ac:dyDescent="0.2">
      <c r="A46" s="26"/>
      <c r="B46" s="27"/>
      <c r="C46" s="26"/>
      <c r="D46" s="26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3"/>
      <c r="R46" s="42"/>
      <c r="S46" s="42"/>
      <c r="T46" s="42"/>
    </row>
    <row r="47" spans="1:21" x14ac:dyDescent="0.2">
      <c r="A47" s="26"/>
      <c r="B47" s="27"/>
      <c r="C47" s="26"/>
      <c r="D47" s="26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3"/>
      <c r="R47" s="42"/>
      <c r="S47" s="42"/>
      <c r="T47" s="42"/>
    </row>
    <row r="48" spans="1:21" x14ac:dyDescent="0.2">
      <c r="A48" s="26"/>
      <c r="B48" s="27"/>
      <c r="C48" s="26"/>
      <c r="D48" s="26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42"/>
      <c r="S48" s="42"/>
      <c r="T48" s="42"/>
    </row>
    <row r="49" spans="1:20" x14ac:dyDescent="0.2">
      <c r="A49" s="26"/>
      <c r="B49" s="27"/>
      <c r="C49" s="26"/>
      <c r="D49" s="2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3"/>
      <c r="R49" s="42"/>
      <c r="S49" s="42"/>
      <c r="T49" s="42"/>
    </row>
    <row r="50" spans="1:20" x14ac:dyDescent="0.2">
      <c r="A50" s="26"/>
      <c r="B50" s="27"/>
      <c r="C50" s="26"/>
      <c r="D50" s="2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3"/>
      <c r="R50" s="42"/>
      <c r="S50" s="42"/>
      <c r="T50" s="42"/>
    </row>
    <row r="51" spans="1:20" x14ac:dyDescent="0.2">
      <c r="A51" s="26"/>
      <c r="B51" s="27"/>
      <c r="C51" s="26"/>
      <c r="D51" s="26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3"/>
      <c r="R51" s="42"/>
      <c r="S51" s="42"/>
      <c r="T51" s="42"/>
    </row>
    <row r="52" spans="1:20" x14ac:dyDescent="0.2">
      <c r="A52" s="26"/>
      <c r="B52" s="27"/>
      <c r="C52" s="26"/>
      <c r="D52" s="2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3"/>
      <c r="R52" s="42"/>
      <c r="S52" s="42"/>
      <c r="T52" s="42"/>
    </row>
    <row r="53" spans="1:20" x14ac:dyDescent="0.2">
      <c r="C53" s="8"/>
      <c r="D53" s="8"/>
    </row>
    <row r="54" spans="1:20" x14ac:dyDescent="0.2">
      <c r="C54" s="8"/>
      <c r="D54" s="8"/>
    </row>
    <row r="55" spans="1:20" x14ac:dyDescent="0.2">
      <c r="C55" s="8"/>
      <c r="D55" s="8"/>
    </row>
    <row r="56" spans="1:20" x14ac:dyDescent="0.2">
      <c r="C56" s="8"/>
      <c r="D56" s="8"/>
    </row>
    <row r="57" spans="1:20" x14ac:dyDescent="0.2">
      <c r="C57" s="8"/>
      <c r="D57" s="8"/>
    </row>
    <row r="58" spans="1:20" x14ac:dyDescent="0.2">
      <c r="C58" s="8"/>
      <c r="D58" s="8"/>
    </row>
    <row r="59" spans="1:20" x14ac:dyDescent="0.2">
      <c r="C59" s="8"/>
      <c r="D59" s="8"/>
    </row>
    <row r="60" spans="1:20" x14ac:dyDescent="0.2">
      <c r="C60" s="8"/>
      <c r="D60" s="8"/>
    </row>
    <row r="61" spans="1:20" x14ac:dyDescent="0.2">
      <c r="C61" s="8"/>
      <c r="D61" s="8"/>
    </row>
    <row r="62" spans="1:20" x14ac:dyDescent="0.2">
      <c r="C62" s="8"/>
      <c r="D62" s="8"/>
    </row>
    <row r="63" spans="1:20" x14ac:dyDescent="0.2">
      <c r="C63" s="8"/>
      <c r="D63" s="8"/>
    </row>
    <row r="64" spans="1:20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 objects="1" scenarios="1"/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InActive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2024-08-12T05:54:16Z</dcterms:modified>
</cp:coreProperties>
</file>