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6236AD0-729B-4ACD-BE38-732B4909C7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/>
  <c r="G22" i="1"/>
  <c r="H22" i="1"/>
  <c r="F11" i="1"/>
  <c r="Q22" i="1"/>
  <c r="G11" i="1"/>
  <c r="E21" i="1"/>
  <c r="F21" i="1"/>
  <c r="G21" i="1"/>
  <c r="H21" i="1"/>
  <c r="C17" i="1"/>
  <c r="Q21" i="1"/>
  <c r="C12" i="1"/>
  <c r="C16" i="1" l="1"/>
  <c r="D18" i="1" s="1"/>
  <c r="C11" i="1"/>
  <c r="O21" i="1" l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<sst xmlns="http://schemas.openxmlformats.org/spreadsheetml/2006/main" count="57" uniqueCount="52">
  <si>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</si>
  <si>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</si>
  <si>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</si>
  <si>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</si>
  <si>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</si>
  <si>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</si>
  <si>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</si>
  <si>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</si>
  <si>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</si>
  <si>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</si>
  <si>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</si>
  <si>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</si>
  <si>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</si>
  <si>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</si>
  <si>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</si>
  <si>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</si>
  <si>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</si>
  <si>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</si>
  <si>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</si>
  <si>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</si>
  <si>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</si>
  <si>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</si>
  <si>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</si>
  <si>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</si>
  <si>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</si>
  <si>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</si>
  <si>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</si>
  <si>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</si>
  <si>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</si>
  <si>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</si>
  <si>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</si>
  <si>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</si>
  <si>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</si>
  <si>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</si>
  <si>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</si>
  <si>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</si>
  <si>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</si>
  <si>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</si>
  <si>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EA</t>
  </si>
  <si>
    <t>Dra</t>
  </si>
  <si>
    <t>OEJV 0091</t>
  </si>
  <si>
    <t>not avail.</t>
  </si>
  <si>
    <t>IBVS 5992</t>
  </si>
  <si>
    <t>I</t>
  </si>
  <si>
    <t>OEJV</t>
  </si>
  <si>
    <t>V0399 Dra / GSC 4429-0655</t>
  </si>
  <si>
    <t>CCD</t>
  </si>
  <si>
    <t>Next ToM-P</t>
  </si>
  <si>
    <t>Next ToM-S</t>
  </si>
  <si>
    <t>VSX</t>
  </si>
  <si>
    <t>12.97-13.60</t>
  </si>
  <si>
    <t xml:space="preserve">Mag R1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</si>
</sst>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4" fillId="2" borderId="6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4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V0399 Dra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-9.2000000586267561E-4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0C-4818-A955-AD2CA897CD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0C-4818-A955-AD2CA897CD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0C-4818-A955-AD2CA897CD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0C-4818-A955-AD2CA897CD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0C-4818-A955-AD2CA897CD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0C-4818-A955-AD2CA897CD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0C-4818-A955-AD2CA897CD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-9.2000000586267561E-4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0C-4818-A955-AD2CA897CD8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60C-4818-A955-AD2CA897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27984"/>
        <c:axId val="1"/>
      </c:scatterChart>
      <c:valAx>
        <c:axId val="79432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27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CC131E-B8DF-2DCD-A85B-E6739DF7B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11.42578125" customWidth="1"/>
    <col min="5" max="5" width="12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ht="12.95" customHeight="1" x14ac:dyDescent="0.2">
      <c r="A2" t="s">
        <v>24</v>
      </c>
      <c r="B2" s="25" t="s">
        <v>38</v>
      </c>
      <c r="C2" s="3"/>
      <c r="D2" s="3" t="s">
        <v>39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7" t="s">
        <v>41</v>
      </c>
      <c r="D4" s="28" t="s">
        <v>41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1">
        <v>51421.79</v>
      </c>
      <c r="D7" s="26" t="s">
        <v>40</v>
      </c>
      <c r="E7" s="41" t="s">
        <v>49</v>
      </c>
    </row>
    <row r="8" spans="1:7" ht="12.95" customHeight="1" x14ac:dyDescent="0.2">
      <c r="A8" t="s">
        <v>3</v>
      </c>
      <c r="C8" s="31">
        <v>1.1137699999999999</v>
      </c>
      <c r="D8" s="26" t="s">
        <v>40</v>
      </c>
      <c r="E8" s="41" t="s">
        <v>49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-2.3735810264774912E-7</v>
      </c>
      <c r="D12" s="3"/>
      <c r="E12" s="35" t="s">
        <v>51</v>
      </c>
      <c r="F12" s="36" t="s">
        <v>50</v>
      </c>
    </row>
    <row r="13" spans="1:7" ht="12.95" customHeight="1" x14ac:dyDescent="0.2">
      <c r="A13" s="10" t="s">
        <v>19</v>
      </c>
      <c r="B13" s="10"/>
      <c r="C13" s="3" t="s">
        <v>13</v>
      </c>
      <c r="D13" s="14"/>
      <c r="E13" s="32" t="s">
        <v>35</v>
      </c>
      <c r="F13" s="38">
        <v>1</v>
      </c>
    </row>
    <row r="14" spans="1:7" ht="12.95" customHeight="1" x14ac:dyDescent="0.2">
      <c r="A14" s="10"/>
      <c r="B14" s="10"/>
      <c r="C14" s="10"/>
      <c r="D14" s="14"/>
      <c r="E14" s="32" t="s">
        <v>32</v>
      </c>
      <c r="F14" s="37">
        <f ca="1">NOW()+15018.5+$C$9/24</f>
        <v>60534.767619907405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55738.761599999998</v>
      </c>
      <c r="D15" s="14"/>
      <c r="E15" s="32" t="s">
        <v>36</v>
      </c>
      <c r="F15" s="37">
        <f ca="1">ROUND(2*($F$14-$C$7)/$C$8,0)/2+$F$13</f>
        <v>8183</v>
      </c>
    </row>
    <row r="16" spans="1:7" ht="12.95" customHeight="1" x14ac:dyDescent="0.2">
      <c r="A16" s="15" t="s">
        <v>4</v>
      </c>
      <c r="B16" s="10"/>
      <c r="C16" s="16">
        <f ca="1">+C8+C12</f>
        <v>1.1137697626418972</v>
      </c>
      <c r="D16" s="14"/>
      <c r="E16" s="32" t="s">
        <v>37</v>
      </c>
      <c r="F16" s="37">
        <f ca="1">ROUND(2*($F$14-$C$15)/$C$16,0)/2+$F$13</f>
        <v>4307</v>
      </c>
    </row>
    <row r="17" spans="1:18" ht="12.95" customHeight="1" thickBot="1" x14ac:dyDescent="0.25">
      <c r="A17" s="14" t="s">
        <v>29</v>
      </c>
      <c r="B17" s="10"/>
      <c r="C17" s="10">
        <f>COUNT(C21:C2191)</f>
        <v>2</v>
      </c>
      <c r="D17" s="14"/>
      <c r="E17" s="33" t="s">
        <v>47</v>
      </c>
      <c r="F17" s="39">
        <f ca="1">+$C$15+$C$16*$F$16-15018.5-$C$9/24</f>
        <v>45517.663801031988</v>
      </c>
    </row>
    <row r="18" spans="1:18" ht="12.95" customHeight="1" thickTop="1" thickBot="1" x14ac:dyDescent="0.25">
      <c r="A18" s="15" t="s">
        <v>5</v>
      </c>
      <c r="B18" s="10"/>
      <c r="C18" s="17">
        <f ca="1">+C15</f>
        <v>55738.761599999998</v>
      </c>
      <c r="D18" s="18">
        <f ca="1">+C16</f>
        <v>1.1137697626418972</v>
      </c>
      <c r="E18" s="34" t="s">
        <v>48</v>
      </c>
      <c r="F18" s="40">
        <f ca="1">+($C$15+$C$16*$F$16)-($C$16/2)-15018.5-$C$9/24</f>
        <v>45517.106916150668</v>
      </c>
    </row>
    <row r="19" spans="1:18" ht="12.95" customHeight="1" thickTop="1" x14ac:dyDescent="0.2">
      <c r="A19" s="22" t="s">
        <v>33</v>
      </c>
      <c r="E19" s="23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4" t="s">
        <v>34</v>
      </c>
    </row>
    <row r="21" spans="1:18" ht="12.95" customHeight="1" x14ac:dyDescent="0.2">
      <c r="A21" s="25" t="s">
        <v>40</v>
      </c>
      <c r="C21" s="8">
        <v>51421.79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36403.29</v>
      </c>
    </row>
    <row r="22" spans="1:18" ht="12.95" customHeight="1" x14ac:dyDescent="0.2">
      <c r="A22" s="29" t="s">
        <v>42</v>
      </c>
      <c r="B22" s="30" t="s">
        <v>43</v>
      </c>
      <c r="C22" s="29">
        <v>55738.761599999998</v>
      </c>
      <c r="D22" s="29">
        <v>5.0000000000000001E-4</v>
      </c>
      <c r="E22">
        <f>+(C22-C$7)/C$8</f>
        <v>3875.9991739766715</v>
      </c>
      <c r="F22">
        <f>ROUND(2*E22,0)/2</f>
        <v>3876</v>
      </c>
      <c r="G22">
        <f>+C22-(C$7+F22*C$8)</f>
        <v>-9.2000000586267561E-4</v>
      </c>
      <c r="H22">
        <f>+G22</f>
        <v>-9.2000000586267561E-4</v>
      </c>
      <c r="O22">
        <f ca="1">+C$11+C$12*$F22</f>
        <v>-9.2000000586267561E-4</v>
      </c>
      <c r="Q22" s="2">
        <f>+C22-15018.5</f>
        <v>40720.261599999998</v>
      </c>
    </row>
    <row r="23" spans="1:18" ht="12.95" customHeight="1" x14ac:dyDescent="0.2">
      <c r="C23" s="8"/>
      <c r="D23" s="8"/>
      <c r="Q23" s="2"/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2024-08-12T06:25:22Z</dcterms:modified>
</cp:coreProperties>
</file>