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211A9D3-7C37-4EDC-8B3E-293AA284F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3" i="1"/>
  <c r="F23" i="1" s="1"/>
  <c r="G23" i="1" s="1"/>
  <c r="I23" i="1" s="1"/>
  <c r="G11" i="1"/>
  <c r="F11" i="1"/>
  <c r="E21" i="1"/>
  <c r="F21" i="1"/>
  <c r="G21" i="1" s="1"/>
  <c r="H21" i="1" s="1"/>
  <c r="E22" i="1"/>
  <c r="F22" i="1" s="1"/>
  <c r="G22" i="1" s="1"/>
  <c r="I22" i="1" s="1"/>
  <c r="Q23" i="1"/>
  <c r="Q22" i="1"/>
  <c r="H20" i="1"/>
  <c r="C17" i="1"/>
  <c r="Q21" i="1"/>
  <c r="C12" i="1"/>
  <c r="F15" i="1" l="1"/>
  <c r="C16" i="1"/>
  <c r="D18" i="1" s="1"/>
  <c r="C11" i="1"/>
  <c r="O23" i="1" l="1"/>
  <c r="C15" i="1"/>
  <c r="O22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<sst xmlns="http://schemas.openxmlformats.org/spreadsheetml/2006/main" count="53" uniqueCount="50">
  <si>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</si>
  <si>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</si>
  <si>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</si>
  <si>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</si>
  <si>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</si>
  <si>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</si>
  <si>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</si>
  <si>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</si>
  <si>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</si>
  <si>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</si>
  <si>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</si>
  <si>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</si>
  <si>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</si>
  <si>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</si>
  <si>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</si>
  <si>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</si>
  <si>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</si>
  <si>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</si>
  <si>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</si>
  <si>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</si>
  <si>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</si>
  <si>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</si>
  <si>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</si>
  <si>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</si>
  <si>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</si>
  <si>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</si>
  <si>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</si>
  <si>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</si>
  <si>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</si>
  <si>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</si>
  <si>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</si>
  <si>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</si>
  <si>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</si>
  <si>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</si>
  <si>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</si>
  <si>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</si>
  <si>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</si>
  <si>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</si>
  <si>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V0402 Dra / GSC 4222-0613</t>
  </si>
  <si>
    <t>EW</t>
  </si>
  <si>
    <t>GCVS 4</t>
  </si>
  <si>
    <t>IBVS 6154</t>
  </si>
  <si>
    <t>RHN 2018</t>
  </si>
  <si>
    <t>Nelson PC</t>
  </si>
  <si>
    <t xml:space="preserve">Mag </t>
  </si>
  <si>
    <t>Next ToM-P</t>
  </si>
  <si>
    <t>Next ToM-S</t>
  </si>
  <si>
    <t xml:space="preserve">10.93-11.20 R1 </t>
  </si>
  <si>
    <t>VSX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</si>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</sst>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/>
    <xf numFmtId="0" fontId="15" fillId="0" borderId="7" xfId="0" applyFont="1" applyBorder="1" applyAlignment="1">
      <alignment horizontal="right" vertical="center"/>
    </xf>
    <xf numFmtId="22" fontId="15" fillId="0" borderId="7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V0402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4180</c:v>
                </c:pt>
                <c:pt idx="2">
                  <c:v>4995.5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03-4574-A291-B51825E5B24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4180</c:v>
                </c:pt>
                <c:pt idx="2">
                  <c:v>4995.5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0.13919999999779975</c:v>
                </c:pt>
                <c:pt idx="2">
                  <c:v>0.19344500000443077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03-4574-A291-B51825E5B24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4180</c:v>
                </c:pt>
                <c:pt idx="2">
                  <c:v>4995.5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03-4574-A291-B51825E5B24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4180</c:v>
                </c:pt>
                <c:pt idx="2">
                  <c:v>4995.5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03-4574-A291-B51825E5B24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4180</c:v>
                </c:pt>
                <c:pt idx="2">
                  <c:v>4995.5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03-4574-A291-B51825E5B24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4180</c:v>
                </c:pt>
                <c:pt idx="2">
                  <c:v>4995.5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03-4574-A291-B51825E5B24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4180</c:v>
                </c:pt>
                <c:pt idx="2">
                  <c:v>4995.5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03-4574-A291-B51825E5B24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4180</c:v>
                </c:pt>
                <c:pt idx="2">
                  <c:v>4995.5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-2.1427463111341055E-3</c:v>
                </c:pt>
                <c:pt idx="1">
                  <c:v>0.15232579913608352</c:v>
                </c:pt>
                <c:pt idx="2">
                  <c:v>0.18246194717728109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03-4574-A291-B51825E5B24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4180</c:v>
                </c:pt>
                <c:pt idx="2">
                  <c:v>4995.5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03-4574-A291-B51825E5B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90136"/>
        <c:axId val="1"/>
      </c:scatterChart>
      <c:valAx>
        <c:axId val="718190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90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97937099967764"/>
          <c:w val="0.7729323308270676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9C727CC-2BD0-F921-18E4-EBE40D6AD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7" ht="20.25" x14ac:dyDescent="0.3">
      <c r="A1" s="1" t="s">
        <v>38</v>
      </c>
    </row>
    <row r="2" spans="1:7" ht="12.95" customHeight="1" x14ac:dyDescent="0.2">
      <c r="A2" t="s">
        <v>24</v>
      </c>
      <c r="B2" t="s">
        <v>39</v>
      </c>
      <c r="C2" s="28"/>
      <c r="D2" s="3"/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>
        <v>51370.86</v>
      </c>
      <c r="D4" s="26">
        <v>1.3806099999999999</v>
      </c>
    </row>
    <row r="5" spans="1:7" ht="12.95" customHeight="1" thickTop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29">
        <v>51370.86</v>
      </c>
      <c r="D7" s="27" t="s">
        <v>48</v>
      </c>
    </row>
    <row r="8" spans="1:7" ht="12.95" customHeight="1" x14ac:dyDescent="0.2">
      <c r="A8" t="s">
        <v>3</v>
      </c>
      <c r="C8" s="29">
        <v>1.3806099999999999</v>
      </c>
      <c r="D8" s="27" t="s">
        <v>48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INTERCEPT(INDIRECT($G$11):G992,INDIRECT($F$11):F992)</f>
        <v>-2.1427463111341055E-3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 x14ac:dyDescent="0.2">
      <c r="A12" s="10" t="s">
        <v>16</v>
      </c>
      <c r="B12" s="10"/>
      <c r="C12" s="19">
        <f ca="1">SLOPE(INDIRECT($G$11):G992,INDIRECT($F$11):F992)</f>
        <v>3.6954197475410914E-5</v>
      </c>
      <c r="D12" s="3"/>
      <c r="E12" s="34" t="s">
        <v>44</v>
      </c>
      <c r="F12" s="35" t="s">
        <v>47</v>
      </c>
    </row>
    <row r="13" spans="1:7" ht="12.95" customHeight="1" x14ac:dyDescent="0.2">
      <c r="A13" s="10" t="s">
        <v>19</v>
      </c>
      <c r="B13" s="10"/>
      <c r="C13" s="3" t="s">
        <v>13</v>
      </c>
      <c r="D13" s="14"/>
      <c r="E13" s="31" t="s">
        <v>35</v>
      </c>
      <c r="F13" s="36">
        <v>1</v>
      </c>
    </row>
    <row r="14" spans="1:7" ht="12.95" customHeight="1" x14ac:dyDescent="0.2">
      <c r="A14" s="10"/>
      <c r="B14" s="10"/>
      <c r="C14" s="10"/>
      <c r="D14" s="14"/>
      <c r="E14" s="31" t="s">
        <v>32</v>
      </c>
      <c r="F14" s="37">
        <f ca="1">NOW()+15018.5+$C$9/24</f>
        <v>60534.773392013885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58267.189393470078</v>
      </c>
      <c r="D15" s="14"/>
      <c r="E15" s="31" t="s">
        <v>36</v>
      </c>
      <c r="F15" s="37">
        <f ca="1">ROUND(2*($F$14-$C$7)/$C$8,0)/2+$F$13</f>
        <v>6638.5</v>
      </c>
    </row>
    <row r="16" spans="1:7" ht="12.95" customHeight="1" x14ac:dyDescent="0.2">
      <c r="A16" s="15" t="s">
        <v>4</v>
      </c>
      <c r="B16" s="10"/>
      <c r="C16" s="16">
        <f ca="1">+C8+C12</f>
        <v>1.3806469541974753</v>
      </c>
      <c r="D16" s="14"/>
      <c r="E16" s="31" t="s">
        <v>37</v>
      </c>
      <c r="F16" s="37">
        <f ca="1">ROUND(2*($F$14-$C$15)/$C$16,0)/2+$F$13</f>
        <v>1643.5</v>
      </c>
    </row>
    <row r="17" spans="1:24" ht="12.95" customHeight="1" thickBot="1" x14ac:dyDescent="0.25">
      <c r="A17" s="14" t="s">
        <v>29</v>
      </c>
      <c r="B17" s="10"/>
      <c r="C17" s="10">
        <f>COUNT(C21:C2191)</f>
        <v>3</v>
      </c>
      <c r="D17" s="14"/>
      <c r="E17" s="32" t="s">
        <v>45</v>
      </c>
      <c r="F17" s="38">
        <f ca="1">+$C$15+$C$16*$F$16-15018.5-$C$9/24</f>
        <v>45518.178496026965</v>
      </c>
    </row>
    <row r="18" spans="1:24" ht="12.95" customHeight="1" thickTop="1" thickBot="1" x14ac:dyDescent="0.25">
      <c r="A18" s="15" t="s">
        <v>5</v>
      </c>
      <c r="B18" s="10"/>
      <c r="C18" s="17">
        <f ca="1">+C15</f>
        <v>58267.189393470078</v>
      </c>
      <c r="D18" s="18">
        <f ca="1">+C16</f>
        <v>1.3806469541974753</v>
      </c>
      <c r="E18" s="33" t="s">
        <v>46</v>
      </c>
      <c r="F18" s="39">
        <f ca="1">+($C$15+$C$16*$F$16)-($C$16/2)-15018.5-$C$9/24</f>
        <v>45517.488172549864</v>
      </c>
    </row>
    <row r="19" spans="1:24" ht="12.95" customHeight="1" thickTop="1" x14ac:dyDescent="0.2">
      <c r="A19" s="22" t="s">
        <v>33</v>
      </c>
      <c r="E19" s="23">
        <v>21</v>
      </c>
    </row>
    <row r="20" spans="1:24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GCVS 4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U20" s="24" t="s">
        <v>34</v>
      </c>
    </row>
    <row r="21" spans="1:24" ht="12.95" customHeight="1" x14ac:dyDescent="0.2">
      <c r="A21" t="s">
        <v>40</v>
      </c>
      <c r="C21" s="8">
        <v>51370.86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-2.1427463111341055E-3</v>
      </c>
      <c r="Q21" s="2">
        <f>+C21-15018.5</f>
        <v>36352.36</v>
      </c>
    </row>
    <row r="22" spans="1:24" ht="12.95" customHeight="1" x14ac:dyDescent="0.2">
      <c r="A22" s="5" t="s">
        <v>41</v>
      </c>
      <c r="C22" s="8">
        <v>57141.949000000001</v>
      </c>
      <c r="D22" s="8">
        <v>2E-3</v>
      </c>
      <c r="E22">
        <f>+(C22-C$7)/C$8</f>
        <v>4180.1008249976467</v>
      </c>
      <c r="F22">
        <f>ROUND(2*E22,0)/2</f>
        <v>4180</v>
      </c>
      <c r="G22">
        <f>+C22-(C$7+F22*C$8)</f>
        <v>0.13919999999779975</v>
      </c>
      <c r="I22">
        <f>+G22</f>
        <v>0.13919999999779975</v>
      </c>
      <c r="O22">
        <f ca="1">+C$11+C$12*$F22</f>
        <v>0.15232579913608352</v>
      </c>
      <c r="Q22" s="2">
        <f>+C22-15018.5</f>
        <v>42123.449000000001</v>
      </c>
      <c r="X22" s="30" t="s">
        <v>43</v>
      </c>
    </row>
    <row r="23" spans="1:24" ht="12.95" customHeight="1" x14ac:dyDescent="0.2">
      <c r="A23" s="5" t="s">
        <v>42</v>
      </c>
      <c r="C23" s="8">
        <v>58267.890700000004</v>
      </c>
      <c r="D23" s="8">
        <v>2.9999999999999997E-4</v>
      </c>
      <c r="E23">
        <f>+(C23-C$7)/C$8</f>
        <v>4995.640115601077</v>
      </c>
      <c r="F23">
        <f>ROUND(2*E23,0)/2</f>
        <v>4995.5</v>
      </c>
      <c r="G23">
        <f>+C23-(C$7+F23*C$8)</f>
        <v>0.19344500000443077</v>
      </c>
      <c r="I23">
        <f>+G23</f>
        <v>0.19344500000443077</v>
      </c>
      <c r="O23">
        <f ca="1">+C$11+C$12*$F23</f>
        <v>0.18246194717728109</v>
      </c>
      <c r="Q23" s="2">
        <f>+C23-15018.5</f>
        <v>43249.390700000004</v>
      </c>
      <c r="X23" s="30" t="s">
        <v>43</v>
      </c>
    </row>
    <row r="24" spans="1:24" ht="12.95" customHeight="1" x14ac:dyDescent="0.2">
      <c r="C24" s="8"/>
      <c r="D24" s="8"/>
      <c r="Q24" s="2"/>
    </row>
    <row r="25" spans="1:24" ht="12.95" customHeight="1" x14ac:dyDescent="0.2">
      <c r="C25" s="8"/>
      <c r="D25" s="8"/>
      <c r="Q25" s="2"/>
    </row>
    <row r="26" spans="1:24" ht="12.95" customHeight="1" x14ac:dyDescent="0.2">
      <c r="C26" s="8"/>
      <c r="D26" s="8"/>
      <c r="Q26" s="2"/>
    </row>
    <row r="27" spans="1:24" ht="12.95" customHeight="1" x14ac:dyDescent="0.2">
      <c r="C27" s="8"/>
      <c r="D27" s="8"/>
      <c r="Q27" s="2"/>
    </row>
    <row r="28" spans="1:24" ht="12.95" customHeight="1" x14ac:dyDescent="0.2">
      <c r="C28" s="8"/>
      <c r="D28" s="8"/>
      <c r="Q28" s="2"/>
    </row>
    <row r="29" spans="1:24" ht="12.95" customHeight="1" x14ac:dyDescent="0.2">
      <c r="C29" s="8"/>
      <c r="D29" s="8"/>
      <c r="Q29" s="2"/>
    </row>
    <row r="30" spans="1:24" ht="12.95" customHeight="1" x14ac:dyDescent="0.2">
      <c r="C30" s="8"/>
      <c r="D30" s="8"/>
      <c r="Q30" s="2"/>
    </row>
    <row r="31" spans="1:24" ht="12.95" customHeight="1" x14ac:dyDescent="0.2">
      <c r="C31" s="8"/>
      <c r="D31" s="8"/>
      <c r="Q31" s="2"/>
    </row>
    <row r="32" spans="1:24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2024-08-12T06:33:41Z</dcterms:modified>
</cp:coreProperties>
</file>