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706AF3-1AC4-4321-BEA7-85DE52A3D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I41" i="1" s="1"/>
  <c r="Q41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F14" i="1"/>
  <c r="F15" i="1" s="1"/>
  <c r="C9" i="1"/>
  <c r="D9" i="1"/>
  <c r="Q32" i="1"/>
  <c r="Q31" i="1"/>
  <c r="Q30" i="1"/>
  <c r="Q29" i="1"/>
  <c r="Q21" i="1"/>
  <c r="Q22" i="1"/>
  <c r="Q23" i="1"/>
  <c r="Q24" i="1"/>
  <c r="Q25" i="1"/>
  <c r="Q27" i="1"/>
  <c r="Q28" i="1"/>
  <c r="R21" i="1"/>
  <c r="E32" i="1"/>
  <c r="F32" i="1" s="1"/>
  <c r="G32" i="1" s="1"/>
  <c r="H32" i="1" s="1"/>
  <c r="C17" i="1"/>
  <c r="Q26" i="1"/>
  <c r="E23" i="1"/>
  <c r="F23" i="1" s="1"/>
  <c r="G23" i="1" s="1"/>
  <c r="H23" i="1" s="1"/>
  <c r="E26" i="1"/>
  <c r="F26" i="1" s="1"/>
  <c r="G26" i="1" s="1"/>
  <c r="H26" i="1" s="1"/>
  <c r="E30" i="1"/>
  <c r="F30" i="1" s="1"/>
  <c r="G30" i="1" s="1"/>
  <c r="H30" i="1" s="1"/>
  <c r="E25" i="1"/>
  <c r="F25" i="1" s="1"/>
  <c r="G25" i="1" s="1"/>
  <c r="H25" i="1" s="1"/>
  <c r="E29" i="1"/>
  <c r="F29" i="1" s="1"/>
  <c r="E28" i="1"/>
  <c r="F28" i="1" s="1"/>
  <c r="G28" i="1" s="1"/>
  <c r="H28" i="1" s="1"/>
  <c r="E22" i="1"/>
  <c r="F22" i="1" s="1"/>
  <c r="G22" i="1" s="1"/>
  <c r="H22" i="1" s="1"/>
  <c r="E24" i="1"/>
  <c r="F24" i="1"/>
  <c r="G24" i="1" s="1"/>
  <c r="H24" i="1" s="1"/>
  <c r="E27" i="1"/>
  <c r="F27" i="1"/>
  <c r="G27" i="1" s="1"/>
  <c r="H27" i="1" s="1"/>
  <c r="E21" i="1"/>
  <c r="F21" i="1" s="1"/>
  <c r="G21" i="1" s="1"/>
  <c r="H21" i="1" s="1"/>
  <c r="E31" i="1"/>
  <c r="F31" i="1" s="1"/>
  <c r="G31" i="1" s="1"/>
  <c r="J31" i="1" s="1"/>
  <c r="C12" i="1"/>
  <c r="C11" i="1"/>
  <c r="O41" i="1" l="1"/>
  <c r="O35" i="1"/>
  <c r="O39" i="1"/>
  <c r="O44" i="1"/>
  <c r="O48" i="1"/>
  <c r="O36" i="1"/>
  <c r="O45" i="1"/>
  <c r="O34" i="1"/>
  <c r="O38" i="1"/>
  <c r="O43" i="1"/>
  <c r="O47" i="1"/>
  <c r="O51" i="1"/>
  <c r="O49" i="1"/>
  <c r="O40" i="1"/>
  <c r="O33" i="1"/>
  <c r="O37" i="1"/>
  <c r="O42" i="1"/>
  <c r="O46" i="1"/>
  <c r="O50" i="1"/>
  <c r="O28" i="1"/>
  <c r="O24" i="1"/>
  <c r="O31" i="1"/>
  <c r="O22" i="1"/>
  <c r="O29" i="1"/>
  <c r="O27" i="1"/>
  <c r="O25" i="1"/>
  <c r="O21" i="1"/>
  <c r="O32" i="1"/>
  <c r="C15" i="1"/>
  <c r="O30" i="1"/>
  <c r="O26" i="1"/>
  <c r="O23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<sst xmlns="http://schemas.openxmlformats.org/spreadsheetml/2006/main" count="108" uniqueCount="56">
  <si>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</si>
  <si>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</si>
  <si>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</si>
  <si>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</si>
  <si>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</si>
  <si>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</si>
  <si>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</si>
  <si>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</si>
  <si>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</si>
  <si>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</si>
  <si>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</si>
  <si>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</si>
  <si>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</si>
  <si>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</si>
  <si>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</si>
  <si>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</si>
  <si>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</si>
  <si>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</si>
  <si>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</si>
  <si>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</si>
  <si>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</si>
  <si>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</si>
  <si>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</si>
  <si>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</si>
  <si>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</si>
  <si>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</si>
  <si>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</si>
  <si>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</si>
  <si>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</si>
  <si>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</si>
  <si>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</si>
  <si>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</si>
  <si>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</si>
  <si>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5699 Eph.</t>
  </si>
  <si>
    <t>IBVS 5699</t>
  </si>
  <si>
    <t>IBVS 5713</t>
  </si>
  <si>
    <t>II</t>
  </si>
  <si>
    <t>I</t>
  </si>
  <si>
    <t>IBVS 5781</t>
  </si>
  <si>
    <t>EW</t>
  </si>
  <si>
    <t>IBVS 5837</t>
  </si>
  <si>
    <t>Nelson</t>
  </si>
  <si>
    <t>IBVS 5929</t>
  </si>
  <si>
    <t>IBVS 5920</t>
  </si>
  <si>
    <t>Add cycle</t>
  </si>
  <si>
    <t>Old Cycle</t>
  </si>
  <si>
    <t>V0405 Dra / GSC 3905-0060</t>
  </si>
  <si>
    <t>CCD</t>
  </si>
  <si>
    <t>OEJV 251</t>
  </si>
  <si>
    <t>CCD?</t>
  </si>
  <si>
    <t>Next ToM-P</t>
  </si>
  <si>
    <t>Next ToM-S</t>
  </si>
  <si>
    <t xml:space="preserve">Mag </t>
  </si>
  <si>
    <t>11.22-11.58</t>
  </si>
  <si>
    <t>VSX</t>
  </si>
  <si>
    <t>IBVS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</si>
</sst>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1" fillId="0" borderId="0" xfId="0" applyFont="1" applyAlignment="1"/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/>
    <xf numFmtId="0" fontId="17" fillId="2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top"/>
    </xf>
    <xf numFmtId="0" fontId="12" fillId="0" borderId="10" xfId="0" applyFont="1" applyBorder="1">
      <alignment vertical="top"/>
    </xf>
    <xf numFmtId="0" fontId="9" fillId="0" borderId="10" xfId="0" applyFont="1" applyBorder="1">
      <alignment vertical="top"/>
    </xf>
    <xf numFmtId="0" fontId="8" fillId="0" borderId="10" xfId="0" applyFont="1" applyBorder="1" applyAlignment="1"/>
    <xf numFmtId="22" fontId="8" fillId="0" borderId="10" xfId="0" applyNumberFormat="1" applyFont="1" applyBorder="1">
      <alignment vertical="top"/>
    </xf>
    <xf numFmtId="22" fontId="20" fillId="0" borderId="11" xfId="0" applyNumberFormat="1" applyFont="1" applyBorder="1" applyAlignment="1"/>
    <xf numFmtId="0" fontId="19" fillId="0" borderId="12" xfId="0" applyFont="1" applyBorder="1" applyAlignment="1">
      <alignment horizontal="right"/>
    </xf>
    <xf numFmtId="0" fontId="17" fillId="2" borderId="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20300751879698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4.1839999976218678E-3</c:v>
                </c:pt>
                <c:pt idx="1">
                  <c:v>3.7759999977424741E-3</c:v>
                </c:pt>
                <c:pt idx="2">
                  <c:v>2.4859999975888059E-3</c:v>
                </c:pt>
                <c:pt idx="3">
                  <c:v>6.1999999888939783E-4</c:v>
                </c:pt>
                <c:pt idx="4">
                  <c:v>1.1779999986174516E-3</c:v>
                </c:pt>
                <c:pt idx="5">
                  <c:v>0</c:v>
                </c:pt>
                <c:pt idx="6">
                  <c:v>2.9999999969732016E-3</c:v>
                </c:pt>
                <c:pt idx="7">
                  <c:v>2.0819999990635552E-3</c:v>
                </c:pt>
                <c:pt idx="8">
                  <c:v>-7.4800000074901618E-3</c:v>
                </c:pt>
                <c:pt idx="9">
                  <c:v>-1.9700000048032962E-3</c:v>
                </c:pt>
                <c:pt idx="11">
                  <c:v>-2.6580000048852526E-3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5-41B4-9B5E-87E630EC93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0">
                  <c:v>9.3844000002718531E-2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5-41B4-9B5E-87E630EC93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-4.1920000076061115E-3</c:v>
                </c:pt>
                <c:pt idx="12">
                  <c:v>8.2647999995970167E-2</c:v>
                </c:pt>
                <c:pt idx="13">
                  <c:v>8.2296000000496861E-2</c:v>
                </c:pt>
                <c:pt idx="14">
                  <c:v>8.2537999995111022E-2</c:v>
                </c:pt>
                <c:pt idx="15">
                  <c:v>8.2287999997788575E-2</c:v>
                </c:pt>
                <c:pt idx="16">
                  <c:v>8.2449999994423706E-2</c:v>
                </c:pt>
                <c:pt idx="17">
                  <c:v>8.3579999998619314E-2</c:v>
                </c:pt>
                <c:pt idx="18">
                  <c:v>8.389799999713432E-2</c:v>
                </c:pt>
                <c:pt idx="19">
                  <c:v>9.4567999993159901E-2</c:v>
                </c:pt>
                <c:pt idx="21">
                  <c:v>9.5113999996101484E-2</c:v>
                </c:pt>
                <c:pt idx="22">
                  <c:v>9.639199999946868E-2</c:v>
                </c:pt>
                <c:pt idx="23">
                  <c:v>9.6059999996214174E-2</c:v>
                </c:pt>
                <c:pt idx="24">
                  <c:v>9.5337999999173917E-2</c:v>
                </c:pt>
                <c:pt idx="25">
                  <c:v>9.5893999998224899E-2</c:v>
                </c:pt>
                <c:pt idx="26">
                  <c:v>9.606799999892246E-2</c:v>
                </c:pt>
                <c:pt idx="27">
                  <c:v>9.6433999999135267E-2</c:v>
                </c:pt>
                <c:pt idx="28">
                  <c:v>9.6999999994295649E-2</c:v>
                </c:pt>
                <c:pt idx="29">
                  <c:v>9.6939999995811377E-2</c:v>
                </c:pt>
                <c:pt idx="30">
                  <c:v>9.7547999990638345E-2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5-41B4-9B5E-87E630EC93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5-41B4-9B5E-87E630EC93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A5-41B4-9B5E-87E630EC93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A5-41B4-9B5E-87E630EC93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1.2999999999999999E-3</c:v>
                  </c:pt>
                  <c:pt idx="8">
                    <c:v>8.0000000000000004E-4</c:v>
                  </c:pt>
                  <c:pt idx="10">
                    <c:v>1E-4</c:v>
                  </c:pt>
                  <c:pt idx="11">
                    <c:v>6.9999999999999999E-4</c:v>
                  </c:pt>
                  <c:pt idx="12">
                    <c:v>1.3999999999999999E-4</c:v>
                  </c:pt>
                  <c:pt idx="13">
                    <c:v>1.2999999999999999E-4</c:v>
                  </c:pt>
                  <c:pt idx="14">
                    <c:v>2.9E-4</c:v>
                  </c:pt>
                  <c:pt idx="15">
                    <c:v>3.1E-4</c:v>
                  </c:pt>
                  <c:pt idx="16">
                    <c:v>2.5000000000000001E-4</c:v>
                  </c:pt>
                  <c:pt idx="17">
                    <c:v>2.5000000000000001E-4</c:v>
                  </c:pt>
                  <c:pt idx="18">
                    <c:v>2.7E-4</c:v>
                  </c:pt>
                  <c:pt idx="19">
                    <c:v>9.0000000000000006E-5</c:v>
                  </c:pt>
                  <c:pt idx="21">
                    <c:v>1.2999999999999999E-4</c:v>
                  </c:pt>
                  <c:pt idx="22">
                    <c:v>1E-4</c:v>
                  </c:pt>
                  <c:pt idx="23">
                    <c:v>1.2E-4</c:v>
                  </c:pt>
                  <c:pt idx="24">
                    <c:v>2.5000000000000001E-4</c:v>
                  </c:pt>
                  <c:pt idx="25">
                    <c:v>1.2E-4</c:v>
                  </c:pt>
                  <c:pt idx="26">
                    <c:v>2.1000000000000001E-4</c:v>
                  </c:pt>
                  <c:pt idx="27">
                    <c:v>1.1E-4</c:v>
                  </c:pt>
                  <c:pt idx="28">
                    <c:v>2.1000000000000001E-4</c:v>
                  </c:pt>
                  <c:pt idx="29">
                    <c:v>1.2E-4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A5-41B4-9B5E-87E630EC93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-719</c:v>
                </c:pt>
                <c:pt idx="1">
                  <c:v>-666</c:v>
                </c:pt>
                <c:pt idx="2">
                  <c:v>-663.5</c:v>
                </c:pt>
                <c:pt idx="3">
                  <c:v>-145</c:v>
                </c:pt>
                <c:pt idx="4">
                  <c:v>-60.5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930</c:v>
                </c:pt>
                <c:pt idx="9">
                  <c:v>1907.5</c:v>
                </c:pt>
                <c:pt idx="10">
                  <c:v>3347</c:v>
                </c:pt>
                <c:pt idx="11">
                  <c:v>3590.5</c:v>
                </c:pt>
                <c:pt idx="12">
                  <c:v>14127</c:v>
                </c:pt>
                <c:pt idx="13">
                  <c:v>14139</c:v>
                </c:pt>
                <c:pt idx="14">
                  <c:v>14192</c:v>
                </c:pt>
                <c:pt idx="15">
                  <c:v>14202</c:v>
                </c:pt>
                <c:pt idx="16">
                  <c:v>14255</c:v>
                </c:pt>
                <c:pt idx="17">
                  <c:v>14260</c:v>
                </c:pt>
                <c:pt idx="18">
                  <c:v>14267</c:v>
                </c:pt>
                <c:pt idx="19">
                  <c:v>14892</c:v>
                </c:pt>
                <c:pt idx="20">
                  <c:v>14921</c:v>
                </c:pt>
                <c:pt idx="21">
                  <c:v>14921</c:v>
                </c:pt>
                <c:pt idx="22">
                  <c:v>15158</c:v>
                </c:pt>
                <c:pt idx="23">
                  <c:v>15175</c:v>
                </c:pt>
                <c:pt idx="24">
                  <c:v>15882</c:v>
                </c:pt>
                <c:pt idx="25">
                  <c:v>15916</c:v>
                </c:pt>
                <c:pt idx="26">
                  <c:v>15962</c:v>
                </c:pt>
                <c:pt idx="27">
                  <c:v>15991</c:v>
                </c:pt>
                <c:pt idx="28">
                  <c:v>16015</c:v>
                </c:pt>
                <c:pt idx="29">
                  <c:v>16020</c:v>
                </c:pt>
                <c:pt idx="30">
                  <c:v>16102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-6.171507245223206E-3</c:v>
                </c:pt>
                <c:pt idx="1">
                  <c:v>-5.847239713062182E-3</c:v>
                </c:pt>
                <c:pt idx="2">
                  <c:v>-5.8319440747527001E-3</c:v>
                </c:pt>
                <c:pt idx="3">
                  <c:v>-2.6596286893660844E-3</c:v>
                </c:pt>
                <c:pt idx="4">
                  <c:v>-2.142636114505585E-3</c:v>
                </c:pt>
                <c:pt idx="5">
                  <c:v>-1.7724816674161148E-3</c:v>
                </c:pt>
                <c:pt idx="6">
                  <c:v>-1.7724816674161148E-3</c:v>
                </c:pt>
                <c:pt idx="7">
                  <c:v>-1.7694225397542184E-3</c:v>
                </c:pt>
                <c:pt idx="8">
                  <c:v>3.9174957837112764E-3</c:v>
                </c:pt>
                <c:pt idx="9">
                  <c:v>9.8980903627188307E-3</c:v>
                </c:pt>
                <c:pt idx="10">
                  <c:v>1.8705318901318702E-2</c:v>
                </c:pt>
                <c:pt idx="11">
                  <c:v>2.0195114072662272E-2</c:v>
                </c:pt>
                <c:pt idx="12">
                  <c:v>8.4660111291806103E-2</c:v>
                </c:pt>
                <c:pt idx="13">
                  <c:v>8.4733530355691616E-2</c:v>
                </c:pt>
                <c:pt idx="14">
                  <c:v>8.5057797887852643E-2</c:v>
                </c:pt>
                <c:pt idx="15">
                  <c:v>8.5118980441090564E-2</c:v>
                </c:pt>
                <c:pt idx="16">
                  <c:v>8.544324797325159E-2</c:v>
                </c:pt>
                <c:pt idx="17">
                  <c:v>8.5473839249870551E-2</c:v>
                </c:pt>
                <c:pt idx="18">
                  <c:v>8.5516667037137103E-2</c:v>
                </c:pt>
                <c:pt idx="19">
                  <c:v>8.9340576614507672E-2</c:v>
                </c:pt>
                <c:pt idx="20">
                  <c:v>8.9518006018897658E-2</c:v>
                </c:pt>
                <c:pt idx="21">
                  <c:v>8.9518006018897658E-2</c:v>
                </c:pt>
                <c:pt idx="22">
                  <c:v>9.0968032530636581E-2</c:v>
                </c:pt>
                <c:pt idx="23">
                  <c:v>9.1072042871141054E-2</c:v>
                </c:pt>
                <c:pt idx="24">
                  <c:v>9.5397649385062636E-2</c:v>
                </c:pt>
                <c:pt idx="25">
                  <c:v>9.5605670066071582E-2</c:v>
                </c:pt>
                <c:pt idx="26">
                  <c:v>9.5887109810966056E-2</c:v>
                </c:pt>
                <c:pt idx="27">
                  <c:v>9.6064539215356057E-2</c:v>
                </c:pt>
                <c:pt idx="28">
                  <c:v>9.6211377343127083E-2</c:v>
                </c:pt>
                <c:pt idx="29">
                  <c:v>9.6241968619746043E-2</c:v>
                </c:pt>
                <c:pt idx="30">
                  <c:v>9.674366555629707E-2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A5-41B4-9B5E-87E630EC9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69384"/>
        <c:axId val="1"/>
      </c:scatterChart>
      <c:valAx>
        <c:axId val="79436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6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53064690443099"/>
          <c:w val="0.664661654135338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180975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D7C507-09BD-F679-1022-0CE20A971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ht="12.95" customHeight="1" x14ac:dyDescent="0.2">
      <c r="A2" t="s">
        <v>22</v>
      </c>
      <c r="B2" t="s">
        <v>39</v>
      </c>
      <c r="C2" s="3"/>
    </row>
    <row r="3" spans="1:6" ht="12.95" customHeight="1" thickBot="1" x14ac:dyDescent="0.25"/>
    <row r="4" spans="1:6" ht="12.95" customHeight="1" thickBot="1" x14ac:dyDescent="0.25">
      <c r="A4" s="26" t="s">
        <v>33</v>
      </c>
      <c r="C4" s="24">
        <v>53600.384700000002</v>
      </c>
      <c r="D4" s="25">
        <v>0.41303600000000001</v>
      </c>
    </row>
    <row r="5" spans="1:6" ht="12.95" customHeight="1" x14ac:dyDescent="0.2">
      <c r="A5" s="9" t="s">
        <v>28</v>
      </c>
      <c r="B5" s="10"/>
      <c r="C5" s="11">
        <v>-9.5</v>
      </c>
      <c r="D5" s="10" t="s">
        <v>29</v>
      </c>
    </row>
    <row r="6" spans="1:6" ht="12.95" customHeight="1" x14ac:dyDescent="0.2">
      <c r="A6" s="5" t="s">
        <v>0</v>
      </c>
      <c r="E6" s="51" t="s">
        <v>54</v>
      </c>
    </row>
    <row r="7" spans="1:6" ht="12.95" customHeight="1" x14ac:dyDescent="0.2">
      <c r="A7" t="s">
        <v>1</v>
      </c>
      <c r="C7">
        <v>53600.384700000002</v>
      </c>
      <c r="D7" s="41" t="s">
        <v>55</v>
      </c>
      <c r="E7" s="52">
        <v>59763.388700000003</v>
      </c>
    </row>
    <row r="8" spans="1:6" ht="12.95" customHeight="1" x14ac:dyDescent="0.2">
      <c r="A8" t="s">
        <v>2</v>
      </c>
      <c r="C8">
        <v>0.41303600000000001</v>
      </c>
      <c r="D8" s="41" t="s">
        <v>55</v>
      </c>
      <c r="E8" s="53">
        <v>0.41305150000000002</v>
      </c>
    </row>
    <row r="9" spans="1:6" ht="12.95" customHeight="1" x14ac:dyDescent="0.2">
      <c r="A9" s="22" t="s">
        <v>32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2.95" customHeight="1" thickBot="1" x14ac:dyDescent="0.25">
      <c r="A10" s="10"/>
      <c r="B10" s="10"/>
      <c r="C10" s="4" t="s">
        <v>18</v>
      </c>
      <c r="D10" s="4" t="s">
        <v>19</v>
      </c>
      <c r="E10" s="10"/>
    </row>
    <row r="11" spans="1:6" ht="12.95" customHeight="1" x14ac:dyDescent="0.2">
      <c r="A11" s="10" t="s">
        <v>14</v>
      </c>
      <c r="B11" s="10"/>
      <c r="C11" s="19">
        <f ca="1">INTERCEPT(INDIRECT($D$9):G992,INDIRECT($C$9):F992)</f>
        <v>-1.7724816674161148E-3</v>
      </c>
      <c r="D11" s="3"/>
      <c r="E11" s="10"/>
    </row>
    <row r="12" spans="1:6" ht="12.95" customHeight="1" x14ac:dyDescent="0.2">
      <c r="A12" s="10" t="s">
        <v>15</v>
      </c>
      <c r="B12" s="10"/>
      <c r="C12" s="19">
        <f ca="1">SLOPE(INDIRECT($D$9):G992,INDIRECT($C$9):F992)</f>
        <v>6.1182553237928942E-6</v>
      </c>
      <c r="D12" s="3"/>
      <c r="E12" s="42" t="s">
        <v>52</v>
      </c>
      <c r="F12" s="50" t="s">
        <v>53</v>
      </c>
    </row>
    <row r="13" spans="1:6" ht="12.95" customHeight="1" x14ac:dyDescent="0.2">
      <c r="A13" s="10" t="s">
        <v>17</v>
      </c>
      <c r="B13" s="10"/>
      <c r="C13" s="3" t="s">
        <v>12</v>
      </c>
      <c r="D13" s="3"/>
      <c r="E13" s="43" t="s">
        <v>44</v>
      </c>
      <c r="F13" s="44">
        <v>1</v>
      </c>
    </row>
    <row r="14" spans="1:6" ht="12.95" customHeight="1" x14ac:dyDescent="0.2">
      <c r="A14" s="10"/>
      <c r="B14" s="10"/>
      <c r="C14" s="10"/>
      <c r="D14" s="10"/>
      <c r="E14" s="43" t="s">
        <v>30</v>
      </c>
      <c r="F14" s="45">
        <f ca="1">NOW()+15018.5+$C$5/24</f>
        <v>60536.695203009258</v>
      </c>
    </row>
    <row r="15" spans="1:6" ht="12.95" customHeight="1" x14ac:dyDescent="0.2">
      <c r="A15" s="12" t="s">
        <v>16</v>
      </c>
      <c r="B15" s="10"/>
      <c r="C15" s="13">
        <f ca="1">(C7+C11)+(C8+C12)*INT(MAX(F21:F3533))</f>
        <v>60251.187115665562</v>
      </c>
      <c r="E15" s="43" t="s">
        <v>45</v>
      </c>
      <c r="F15" s="45">
        <f ca="1">ROUND(2*(F14-$C$7)/$C$8,0)/2+F13</f>
        <v>16794.5</v>
      </c>
    </row>
    <row r="16" spans="1:6" ht="12.95" customHeight="1" x14ac:dyDescent="0.2">
      <c r="A16" s="15" t="s">
        <v>3</v>
      </c>
      <c r="B16" s="10"/>
      <c r="C16" s="16">
        <f ca="1">+C8+C12</f>
        <v>0.41304211825532383</v>
      </c>
      <c r="E16" s="43" t="s">
        <v>31</v>
      </c>
      <c r="F16" s="46">
        <f ca="1">ROUND(2*(F14-$C$15)/$C$16,0)/2+F13</f>
        <v>692</v>
      </c>
    </row>
    <row r="17" spans="1:20" ht="12.95" customHeight="1" thickBot="1" x14ac:dyDescent="0.25">
      <c r="A17" s="14" t="s">
        <v>27</v>
      </c>
      <c r="B17" s="10"/>
      <c r="C17" s="10">
        <f>COUNT(C21:C2191)</f>
        <v>31</v>
      </c>
      <c r="E17" s="43" t="s">
        <v>50</v>
      </c>
      <c r="F17" s="47">
        <f ca="1">+$C$15+$C$16*$F$16-15018.5-$C$5/24</f>
        <v>45518.908094831582</v>
      </c>
    </row>
    <row r="18" spans="1:20" ht="12.95" customHeight="1" thickTop="1" thickBot="1" x14ac:dyDescent="0.25">
      <c r="A18" s="15" t="s">
        <v>4</v>
      </c>
      <c r="B18" s="10"/>
      <c r="C18" s="17">
        <f ca="1">+C15</f>
        <v>60251.187115665562</v>
      </c>
      <c r="D18" s="18">
        <f ca="1">+C16</f>
        <v>0.41304211825532383</v>
      </c>
      <c r="E18" s="49" t="s">
        <v>51</v>
      </c>
      <c r="F18" s="48">
        <f ca="1">+($C$15+$C$16*$F$16)-($C$16/2)-15018.5-$C$5/24</f>
        <v>45518.701573772458</v>
      </c>
    </row>
    <row r="19" spans="1:20" ht="12.95" customHeight="1" thickTop="1" x14ac:dyDescent="0.2"/>
    <row r="20" spans="1:20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54</v>
      </c>
      <c r="J20" s="7" t="s">
        <v>47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0" ht="12.95" customHeight="1" x14ac:dyDescent="0.2">
      <c r="A21" s="27" t="s">
        <v>35</v>
      </c>
      <c r="B21" s="31"/>
      <c r="C21" s="32">
        <v>53303.415999999997</v>
      </c>
      <c r="D21" s="32">
        <v>2E-3</v>
      </c>
      <c r="E21">
        <f>+(C21-C$7)/C$8</f>
        <v>-718.98987013239741</v>
      </c>
      <c r="F21">
        <f>ROUND(2*E21,0)/2</f>
        <v>-719</v>
      </c>
      <c r="G21">
        <f>+C21-(C$7+F21*C$8)</f>
        <v>4.1839999976218678E-3</v>
      </c>
      <c r="H21">
        <f>+G21</f>
        <v>4.1839999976218678E-3</v>
      </c>
      <c r="O21">
        <f ca="1">+C$11+C$12*$F21</f>
        <v>-6.171507245223206E-3</v>
      </c>
      <c r="Q21" s="2">
        <f>+C21-15018.5</f>
        <v>38284.915999999997</v>
      </c>
      <c r="R21" t="e">
        <f>IF(ABS(#REF!-C20)&lt;0.00001,1,"")</f>
        <v>#REF!</v>
      </c>
    </row>
    <row r="22" spans="1:20" ht="12.95" customHeight="1" x14ac:dyDescent="0.2">
      <c r="A22" s="27" t="s">
        <v>35</v>
      </c>
      <c r="B22" s="33" t="s">
        <v>36</v>
      </c>
      <c r="C22" s="32">
        <v>53325.306499999999</v>
      </c>
      <c r="D22" s="32">
        <v>8.9999999999999998E-4</v>
      </c>
      <c r="E22">
        <f>+(C22-C$7)/C$8</f>
        <v>-665.99085793975235</v>
      </c>
      <c r="F22">
        <f>ROUND(2*E22,0)/2</f>
        <v>-666</v>
      </c>
      <c r="G22">
        <f>+C22-(C$7+F22*C$8)</f>
        <v>3.7759999977424741E-3</v>
      </c>
      <c r="H22">
        <f>+G22</f>
        <v>3.7759999977424741E-3</v>
      </c>
      <c r="O22">
        <f ca="1">+C$11+C$12*$F22</f>
        <v>-5.847239713062182E-3</v>
      </c>
      <c r="Q22" s="2">
        <f>+C22-15018.5</f>
        <v>38306.806499999999</v>
      </c>
    </row>
    <row r="23" spans="1:20" ht="12.95" customHeight="1" x14ac:dyDescent="0.2">
      <c r="A23" s="27" t="s">
        <v>35</v>
      </c>
      <c r="B23" s="33" t="s">
        <v>36</v>
      </c>
      <c r="C23" s="32">
        <v>53326.337800000001</v>
      </c>
      <c r="D23" s="32">
        <v>8.0000000000000004E-4</v>
      </c>
      <c r="E23">
        <f>+(C23-C$7)/C$8</f>
        <v>-663.49398115418796</v>
      </c>
      <c r="F23">
        <f>ROUND(2*E23,0)/2</f>
        <v>-663.5</v>
      </c>
      <c r="G23">
        <f>+C23-(C$7+F23*C$8)</f>
        <v>2.4859999975888059E-3</v>
      </c>
      <c r="H23">
        <f>+G23</f>
        <v>2.4859999975888059E-3</v>
      </c>
      <c r="O23">
        <f ca="1">+C$11+C$12*$F23</f>
        <v>-5.8319440747527001E-3</v>
      </c>
      <c r="Q23" s="2">
        <f>+C23-15018.5</f>
        <v>38307.837800000001</v>
      </c>
    </row>
    <row r="24" spans="1:20" ht="12.95" customHeight="1" x14ac:dyDescent="0.2">
      <c r="A24" s="27" t="s">
        <v>35</v>
      </c>
      <c r="B24" s="33" t="s">
        <v>37</v>
      </c>
      <c r="C24" s="32">
        <v>53540.4951</v>
      </c>
      <c r="D24" s="32">
        <v>6.9999999999999999E-4</v>
      </c>
      <c r="E24">
        <f>+(C24-C$7)/C$8</f>
        <v>-144.9984989201964</v>
      </c>
      <c r="F24">
        <f>ROUND(2*E24,0)/2</f>
        <v>-145</v>
      </c>
      <c r="G24">
        <f>+C24-(C$7+F24*C$8)</f>
        <v>6.1999999888939783E-4</v>
      </c>
      <c r="H24">
        <f>+G24</f>
        <v>6.1999999888939783E-4</v>
      </c>
      <c r="O24">
        <f ca="1">+C$11+C$12*$F24</f>
        <v>-2.6596286893660844E-3</v>
      </c>
      <c r="Q24" s="2">
        <f>+C24-15018.5</f>
        <v>38521.9951</v>
      </c>
    </row>
    <row r="25" spans="1:20" ht="12.95" customHeight="1" x14ac:dyDescent="0.2">
      <c r="A25" s="27" t="s">
        <v>35</v>
      </c>
      <c r="B25" s="33" t="s">
        <v>36</v>
      </c>
      <c r="C25" s="32">
        <v>53575.397199999999</v>
      </c>
      <c r="D25" s="32">
        <v>2.0000000000000001E-4</v>
      </c>
      <c r="E25">
        <f>+(C25-C$7)/C$8</f>
        <v>-60.4971479483699</v>
      </c>
      <c r="F25">
        <f>ROUND(2*E25,0)/2</f>
        <v>-60.5</v>
      </c>
      <c r="G25">
        <f>+C25-(C$7+F25*C$8)</f>
        <v>1.1779999986174516E-3</v>
      </c>
      <c r="H25">
        <f>+G25</f>
        <v>1.1779999986174516E-3</v>
      </c>
      <c r="O25">
        <f ca="1">+C$11+C$12*$F25</f>
        <v>-2.142636114505585E-3</v>
      </c>
      <c r="Q25" s="2">
        <f>+C25-15018.5</f>
        <v>38556.897199999999</v>
      </c>
    </row>
    <row r="26" spans="1:20" ht="12.95" customHeight="1" x14ac:dyDescent="0.2">
      <c r="A26" t="s">
        <v>34</v>
      </c>
      <c r="B26" s="34"/>
      <c r="C26" s="32">
        <v>53600.384700000002</v>
      </c>
      <c r="D26" s="32" t="s">
        <v>12</v>
      </c>
      <c r="E26">
        <f>+(C26-C$7)/C$8</f>
        <v>0</v>
      </c>
      <c r="F26">
        <f>ROUND(2*E26,0)/2</f>
        <v>0</v>
      </c>
      <c r="G26">
        <f>+C26-(C$7+F26*C$8)</f>
        <v>0</v>
      </c>
      <c r="H26">
        <f>+G26</f>
        <v>0</v>
      </c>
      <c r="O26">
        <f ca="1">+C$11+C$12*$F26</f>
        <v>-1.7724816674161148E-3</v>
      </c>
      <c r="Q26" s="2">
        <f>+C26-15018.5</f>
        <v>38581.884700000002</v>
      </c>
    </row>
    <row r="27" spans="1:20" ht="12.95" customHeight="1" x14ac:dyDescent="0.2">
      <c r="A27" s="27" t="s">
        <v>35</v>
      </c>
      <c r="B27" s="33" t="s">
        <v>37</v>
      </c>
      <c r="C27" s="32">
        <v>53600.387699999999</v>
      </c>
      <c r="D27" s="32">
        <v>4.0000000000000002E-4</v>
      </c>
      <c r="E27">
        <f>+(C27-C$7)/C$8</f>
        <v>7.2632893911746231E-3</v>
      </c>
      <c r="F27">
        <f>ROUND(2*E27,0)/2</f>
        <v>0</v>
      </c>
      <c r="G27">
        <f>+C27-(C$7+F27*C$8)</f>
        <v>2.9999999969732016E-3</v>
      </c>
      <c r="H27">
        <f>+G27</f>
        <v>2.9999999969732016E-3</v>
      </c>
      <c r="O27">
        <f ca="1">+C$11+C$12*$F27</f>
        <v>-1.7724816674161148E-3</v>
      </c>
      <c r="Q27" s="2">
        <f>+C27-15018.5</f>
        <v>38581.887699999999</v>
      </c>
    </row>
    <row r="28" spans="1:20" ht="12.95" customHeight="1" x14ac:dyDescent="0.2">
      <c r="A28" s="27" t="s">
        <v>35</v>
      </c>
      <c r="B28" s="33" t="s">
        <v>36</v>
      </c>
      <c r="C28" s="32">
        <v>53600.5933</v>
      </c>
      <c r="D28" s="32">
        <v>1.2999999999999999E-3</v>
      </c>
      <c r="E28">
        <f>+(C28-C$7)/C$8</f>
        <v>0.50504072283799495</v>
      </c>
      <c r="F28">
        <f>ROUND(2*E28,0)/2</f>
        <v>0.5</v>
      </c>
      <c r="G28">
        <f>+C28-(C$7+F28*C$8)</f>
        <v>2.0819999990635552E-3</v>
      </c>
      <c r="H28">
        <f>+G28</f>
        <v>2.0819999990635552E-3</v>
      </c>
      <c r="O28">
        <f ca="1">+C$11+C$12*$F28</f>
        <v>-1.7694225397542184E-3</v>
      </c>
      <c r="Q28" s="2">
        <f>+C28-15018.5</f>
        <v>38582.0933</v>
      </c>
    </row>
    <row r="29" spans="1:20" ht="12.95" customHeight="1" x14ac:dyDescent="0.2">
      <c r="A29" s="27" t="s">
        <v>38</v>
      </c>
      <c r="B29" s="3" t="s">
        <v>37</v>
      </c>
      <c r="C29" s="8">
        <v>53984.500699999997</v>
      </c>
      <c r="D29" s="8">
        <v>8.0000000000000004E-4</v>
      </c>
      <c r="E29">
        <f>+(C29-C$7)/C$8</f>
        <v>929.98189019841982</v>
      </c>
      <c r="F29">
        <f>ROUND(2*E29,0)/2</f>
        <v>930</v>
      </c>
      <c r="H29" s="21">
        <v>-7.4800000074901618E-3</v>
      </c>
      <c r="O29">
        <f ca="1">+C$11+C$12*$F29</f>
        <v>3.9174957837112764E-3</v>
      </c>
      <c r="Q29" s="2">
        <f>+C29-15018.5</f>
        <v>38966.000699999997</v>
      </c>
    </row>
    <row r="30" spans="1:20" ht="12.95" customHeight="1" x14ac:dyDescent="0.2">
      <c r="A30" s="35" t="s">
        <v>40</v>
      </c>
      <c r="B30" s="29" t="s">
        <v>36</v>
      </c>
      <c r="C30" s="30">
        <v>54388.248899999999</v>
      </c>
      <c r="D30" s="8"/>
      <c r="E30">
        <f>+(C30-C$7)/C$8</f>
        <v>1907.4952304399528</v>
      </c>
      <c r="F30">
        <f>ROUND(2*E30,0)/2</f>
        <v>1907.5</v>
      </c>
      <c r="G30">
        <f>+C30-(C$7+F30*C$8)</f>
        <v>-1.9700000048032962E-3</v>
      </c>
      <c r="H30">
        <f>+G30</f>
        <v>-1.9700000048032962E-3</v>
      </c>
      <c r="O30">
        <f ca="1">+C$11+C$12*$F30</f>
        <v>9.8980903627188307E-3</v>
      </c>
      <c r="Q30" s="2">
        <f>+C30-15018.5</f>
        <v>39369.748899999999</v>
      </c>
    </row>
    <row r="31" spans="1:20" ht="12.95" customHeight="1" x14ac:dyDescent="0.2">
      <c r="A31" s="5" t="s">
        <v>42</v>
      </c>
      <c r="C31" s="28">
        <v>54982.811999999998</v>
      </c>
      <c r="D31" s="8">
        <v>1E-4</v>
      </c>
      <c r="E31">
        <f>+(C31-C$7)/C$8</f>
        <v>3346.9898507636035</v>
      </c>
      <c r="F31">
        <f>ROUND(2*E31,0)/2</f>
        <v>3347</v>
      </c>
      <c r="G31">
        <f>+C31-(C$7+F31*C$8)</f>
        <v>-4.1920000076061115E-3</v>
      </c>
      <c r="J31">
        <f>+G31</f>
        <v>-4.1920000076061115E-3</v>
      </c>
      <c r="O31">
        <f ca="1">+C$11+C$12*$F31</f>
        <v>1.8705318901318702E-2</v>
      </c>
      <c r="Q31" s="2">
        <f>+C31-15018.5</f>
        <v>39964.311999999998</v>
      </c>
      <c r="T31" s="41" t="s">
        <v>41</v>
      </c>
    </row>
    <row r="32" spans="1:20" ht="12.95" customHeight="1" x14ac:dyDescent="0.2">
      <c r="A32" s="36" t="s">
        <v>43</v>
      </c>
      <c r="B32" s="37" t="s">
        <v>36</v>
      </c>
      <c r="C32" s="36">
        <v>55083.387799999997</v>
      </c>
      <c r="D32" s="36">
        <v>6.9999999999999999E-4</v>
      </c>
      <c r="E32">
        <f>+(C32-C$7)/C$8</f>
        <v>3590.4935647255793</v>
      </c>
      <c r="F32">
        <f>ROUND(2*E32,0)/2</f>
        <v>3590.5</v>
      </c>
      <c r="G32">
        <f>+C32-(C$7+F32*C$8)</f>
        <v>-2.6580000048852526E-3</v>
      </c>
      <c r="H32">
        <f>+G32</f>
        <v>-2.6580000048852526E-3</v>
      </c>
      <c r="O32">
        <f ca="1">+C$11+C$12*$F32</f>
        <v>2.0195114072662272E-2</v>
      </c>
      <c r="Q32" s="2">
        <f>+C32-15018.5</f>
        <v>40064.887799999997</v>
      </c>
    </row>
    <row r="33" spans="1:17" ht="12.95" customHeight="1" x14ac:dyDescent="0.2">
      <c r="A33" s="38" t="s">
        <v>48</v>
      </c>
      <c r="B33" s="39" t="s">
        <v>37</v>
      </c>
      <c r="C33" s="40">
        <v>59435.426919999998</v>
      </c>
      <c r="D33" s="40">
        <v>1.3999999999999999E-4</v>
      </c>
      <c r="E33">
        <f>+(C33-C$7)/C$8</f>
        <v>14127.200098780724</v>
      </c>
      <c r="F33">
        <f>ROUND(2*E33,0)/2</f>
        <v>14127</v>
      </c>
      <c r="G33">
        <f>+C33-(C$7+F33*C$8)</f>
        <v>8.2647999995970167E-2</v>
      </c>
      <c r="J33">
        <f>+G33</f>
        <v>8.2647999995970167E-2</v>
      </c>
      <c r="O33">
        <f ca="1">+C$11+C$12*$F33</f>
        <v>8.4660111291806103E-2</v>
      </c>
      <c r="Q33" s="2">
        <f>+C33-15018.5</f>
        <v>44416.926919999998</v>
      </c>
    </row>
    <row r="34" spans="1:17" x14ac:dyDescent="0.2">
      <c r="A34" s="38" t="s">
        <v>48</v>
      </c>
      <c r="B34" s="39" t="s">
        <v>37</v>
      </c>
      <c r="C34" s="40">
        <v>59440.383000000002</v>
      </c>
      <c r="D34" s="40">
        <v>1.2999999999999999E-4</v>
      </c>
      <c r="E34">
        <f>+(C34-C$7)/C$8</f>
        <v>14139.199246554777</v>
      </c>
      <c r="F34">
        <f>ROUND(2*E34,0)/2</f>
        <v>14139</v>
      </c>
      <c r="G34">
        <f>+C34-(C$7+F34*C$8)</f>
        <v>8.2296000000496861E-2</v>
      </c>
      <c r="J34">
        <f>+G34</f>
        <v>8.2296000000496861E-2</v>
      </c>
      <c r="O34">
        <f ca="1">+C$11+C$12*$F34</f>
        <v>8.4733530355691616E-2</v>
      </c>
      <c r="Q34" s="2">
        <f>+C34-15018.5</f>
        <v>44421.883000000002</v>
      </c>
    </row>
    <row r="35" spans="1:17" x14ac:dyDescent="0.2">
      <c r="A35" s="38" t="s">
        <v>48</v>
      </c>
      <c r="B35" s="39" t="s">
        <v>37</v>
      </c>
      <c r="C35" s="40">
        <v>59462.274149999997</v>
      </c>
      <c r="D35" s="40">
        <v>2.9E-4</v>
      </c>
      <c r="E35">
        <f>+(C35-C$7)/C$8</f>
        <v>14192.199832460112</v>
      </c>
      <c r="F35">
        <f>ROUND(2*E35,0)/2</f>
        <v>14192</v>
      </c>
      <c r="G35">
        <f>+C35-(C$7+F35*C$8)</f>
        <v>8.2537999995111022E-2</v>
      </c>
      <c r="J35">
        <f>+G35</f>
        <v>8.2537999995111022E-2</v>
      </c>
      <c r="O35">
        <f ca="1">+C$11+C$12*$F35</f>
        <v>8.5057797887852643E-2</v>
      </c>
      <c r="Q35" s="2">
        <f>+C35-15018.5</f>
        <v>44443.774149999997</v>
      </c>
    </row>
    <row r="36" spans="1:17" x14ac:dyDescent="0.2">
      <c r="A36" s="38" t="s">
        <v>48</v>
      </c>
      <c r="B36" s="39" t="s">
        <v>37</v>
      </c>
      <c r="C36" s="40">
        <v>59466.404260000003</v>
      </c>
      <c r="D36" s="40">
        <v>3.1E-4</v>
      </c>
      <c r="E36">
        <f>+(C36-C$7)/C$8</f>
        <v>14202.199227186009</v>
      </c>
      <c r="F36">
        <f>ROUND(2*E36,0)/2</f>
        <v>14202</v>
      </c>
      <c r="G36">
        <f>+C36-(C$7+F36*C$8)</f>
        <v>8.2287999997788575E-2</v>
      </c>
      <c r="J36">
        <f>+G36</f>
        <v>8.2287999997788575E-2</v>
      </c>
      <c r="O36">
        <f ca="1">+C$11+C$12*$F36</f>
        <v>8.5118980441090564E-2</v>
      </c>
      <c r="Q36" s="2">
        <f>+C36-15018.5</f>
        <v>44447.904260000003</v>
      </c>
    </row>
    <row r="37" spans="1:17" x14ac:dyDescent="0.2">
      <c r="A37" s="38" t="s">
        <v>48</v>
      </c>
      <c r="B37" s="39" t="s">
        <v>37</v>
      </c>
      <c r="C37" s="40">
        <v>59488.295330000001</v>
      </c>
      <c r="D37" s="40">
        <v>2.5000000000000001E-4</v>
      </c>
      <c r="E37">
        <f>+(C37-C$7)/C$8</f>
        <v>14255.199619403631</v>
      </c>
      <c r="F37">
        <f>ROUND(2*E37,0)/2</f>
        <v>14255</v>
      </c>
      <c r="G37">
        <f>+C37-(C$7+F37*C$8)</f>
        <v>8.2449999994423706E-2</v>
      </c>
      <c r="J37">
        <f>+G37</f>
        <v>8.2449999994423706E-2</v>
      </c>
      <c r="O37">
        <f ca="1">+C$11+C$12*$F37</f>
        <v>8.544324797325159E-2</v>
      </c>
      <c r="Q37" s="2">
        <f>+C37-15018.5</f>
        <v>44469.795330000001</v>
      </c>
    </row>
    <row r="38" spans="1:17" x14ac:dyDescent="0.2">
      <c r="A38" s="38" t="s">
        <v>48</v>
      </c>
      <c r="B38" s="39" t="s">
        <v>37</v>
      </c>
      <c r="C38" s="40">
        <v>59490.361640000003</v>
      </c>
      <c r="D38" s="40">
        <v>2.5000000000000001E-4</v>
      </c>
      <c r="E38">
        <f>+(C38-C$7)/C$8</f>
        <v>14260.202355242644</v>
      </c>
      <c r="F38">
        <f>ROUND(2*E38,0)/2</f>
        <v>14260</v>
      </c>
      <c r="G38">
        <f>+C38-(C$7+F38*C$8)</f>
        <v>8.3579999998619314E-2</v>
      </c>
      <c r="J38">
        <f>+G38</f>
        <v>8.3579999998619314E-2</v>
      </c>
      <c r="O38">
        <f ca="1">+C$11+C$12*$F38</f>
        <v>8.5473839249870551E-2</v>
      </c>
      <c r="Q38" s="2">
        <f>+C38-15018.5</f>
        <v>44471.861640000003</v>
      </c>
    </row>
    <row r="39" spans="1:17" x14ac:dyDescent="0.2">
      <c r="A39" s="38" t="s">
        <v>48</v>
      </c>
      <c r="B39" s="39" t="s">
        <v>37</v>
      </c>
      <c r="C39" s="40">
        <v>59493.253210000003</v>
      </c>
      <c r="D39" s="40">
        <v>2.7E-4</v>
      </c>
      <c r="E39">
        <f>+(C39-C$7)/C$8</f>
        <v>14267.203125151318</v>
      </c>
      <c r="F39">
        <f>ROUND(2*E39,0)/2</f>
        <v>14267</v>
      </c>
      <c r="G39">
        <f>+C39-(C$7+F39*C$8)</f>
        <v>8.389799999713432E-2</v>
      </c>
      <c r="J39">
        <f>+G39</f>
        <v>8.389799999713432E-2</v>
      </c>
      <c r="O39">
        <f ca="1">+C$11+C$12*$F39</f>
        <v>8.5516667037137103E-2</v>
      </c>
      <c r="Q39" s="2">
        <f>+C39-15018.5</f>
        <v>44474.753210000003</v>
      </c>
    </row>
    <row r="40" spans="1:17" x14ac:dyDescent="0.2">
      <c r="A40" s="38" t="s">
        <v>48</v>
      </c>
      <c r="B40" s="39" t="s">
        <v>37</v>
      </c>
      <c r="C40" s="40">
        <v>59751.411379999998</v>
      </c>
      <c r="D40" s="40">
        <v>9.0000000000000006E-5</v>
      </c>
      <c r="E40">
        <f>+(C40-C$7)/C$8</f>
        <v>14892.2289582506</v>
      </c>
      <c r="F40">
        <f>ROUND(2*E40,0)/2</f>
        <v>14892</v>
      </c>
      <c r="G40">
        <f>+C40-(C$7+F40*C$8)</f>
        <v>9.4567999993159901E-2</v>
      </c>
      <c r="J40">
        <f>+G40</f>
        <v>9.4567999993159901E-2</v>
      </c>
      <c r="O40">
        <f ca="1">+C$11+C$12*$F40</f>
        <v>8.9340576614507672E-2</v>
      </c>
      <c r="Q40" s="2">
        <f>+C40-15018.5</f>
        <v>44732.911379999998</v>
      </c>
    </row>
    <row r="41" spans="1:17" x14ac:dyDescent="0.2">
      <c r="A41" s="54" t="s">
        <v>54</v>
      </c>
      <c r="C41" s="8">
        <v>59763.388700000003</v>
      </c>
      <c r="D41" s="8"/>
      <c r="E41">
        <f>+(C41-C$7)/C$8</f>
        <v>14921.227205376772</v>
      </c>
      <c r="F41">
        <f>ROUND(2*E41,0)/2</f>
        <v>14921</v>
      </c>
      <c r="G41">
        <f>+C41-(C$7+F41*C$8)</f>
        <v>9.3844000002718531E-2</v>
      </c>
      <c r="I41">
        <f>+G41</f>
        <v>9.3844000002718531E-2</v>
      </c>
      <c r="O41">
        <f ca="1">+C$11+C$12*$F41</f>
        <v>8.9518006018897658E-2</v>
      </c>
      <c r="Q41" s="2">
        <f>+C41-15018.5</f>
        <v>44744.888700000003</v>
      </c>
    </row>
    <row r="42" spans="1:17" x14ac:dyDescent="0.2">
      <c r="A42" s="38" t="s">
        <v>48</v>
      </c>
      <c r="B42" s="39" t="s">
        <v>37</v>
      </c>
      <c r="C42" s="40">
        <v>59763.389969999997</v>
      </c>
      <c r="D42" s="40">
        <v>1.2999999999999999E-4</v>
      </c>
      <c r="E42">
        <f>+(C42-C$7)/C$8</f>
        <v>14921.230280169268</v>
      </c>
      <c r="F42">
        <f>ROUND(2*E42,0)/2</f>
        <v>14921</v>
      </c>
      <c r="G42">
        <f>+C42-(C$7+F42*C$8)</f>
        <v>9.5113999996101484E-2</v>
      </c>
      <c r="J42">
        <f>+G42</f>
        <v>9.5113999996101484E-2</v>
      </c>
      <c r="O42">
        <f ca="1">+C$11+C$12*$F42</f>
        <v>8.9518006018897658E-2</v>
      </c>
      <c r="Q42" s="2">
        <f>+C42-15018.5</f>
        <v>44744.889969999997</v>
      </c>
    </row>
    <row r="43" spans="1:17" x14ac:dyDescent="0.2">
      <c r="A43" s="38" t="s">
        <v>48</v>
      </c>
      <c r="B43" s="39" t="s">
        <v>37</v>
      </c>
      <c r="C43" s="40">
        <v>59861.280780000001</v>
      </c>
      <c r="D43" s="40">
        <v>1E-4</v>
      </c>
      <c r="E43">
        <f>+(C43-C$7)/C$8</f>
        <v>15158.233374330563</v>
      </c>
      <c r="F43">
        <f>ROUND(2*E43,0)/2</f>
        <v>15158</v>
      </c>
      <c r="G43">
        <f>+C43-(C$7+F43*C$8)</f>
        <v>9.639199999946868E-2</v>
      </c>
      <c r="J43">
        <f>+G43</f>
        <v>9.639199999946868E-2</v>
      </c>
      <c r="O43">
        <f ca="1">+C$11+C$12*$F43</f>
        <v>9.0968032530636581E-2</v>
      </c>
      <c r="Q43" s="2">
        <f>+C43-15018.5</f>
        <v>44842.780780000001</v>
      </c>
    </row>
    <row r="44" spans="1:17" x14ac:dyDescent="0.2">
      <c r="A44" s="38" t="s">
        <v>48</v>
      </c>
      <c r="B44" s="39" t="s">
        <v>37</v>
      </c>
      <c r="C44" s="40">
        <v>59868.302060000002</v>
      </c>
      <c r="D44" s="40">
        <v>1.2E-4</v>
      </c>
      <c r="E44">
        <f>+(C44-C$7)/C$8</f>
        <v>15175.232570526538</v>
      </c>
      <c r="F44">
        <f>ROUND(2*E44,0)/2</f>
        <v>15175</v>
      </c>
      <c r="G44">
        <f>+C44-(C$7+F44*C$8)</f>
        <v>9.6059999996214174E-2</v>
      </c>
      <c r="J44">
        <f>+G44</f>
        <v>9.6059999996214174E-2</v>
      </c>
      <c r="O44">
        <f ca="1">+C$11+C$12*$F44</f>
        <v>9.1072042871141054E-2</v>
      </c>
      <c r="Q44" s="2">
        <f>+C44-15018.5</f>
        <v>44849.802060000002</v>
      </c>
    </row>
    <row r="45" spans="1:17" x14ac:dyDescent="0.2">
      <c r="A45" s="38" t="s">
        <v>48</v>
      </c>
      <c r="B45" s="39" t="s">
        <v>37</v>
      </c>
      <c r="C45" s="40">
        <v>60160.317790000001</v>
      </c>
      <c r="D45" s="40">
        <v>2.5000000000000001E-4</v>
      </c>
      <c r="E45">
        <f>+(C45-C$7)/C$8</f>
        <v>15882.230822494888</v>
      </c>
      <c r="F45">
        <f>ROUND(2*E45,0)/2</f>
        <v>15882</v>
      </c>
      <c r="G45">
        <f>+C45-(C$7+F45*C$8)</f>
        <v>9.5337999999173917E-2</v>
      </c>
      <c r="J45">
        <f>+G45</f>
        <v>9.5337999999173917E-2</v>
      </c>
      <c r="O45">
        <f ca="1">+C$11+C$12*$F45</f>
        <v>9.5397649385062636E-2</v>
      </c>
      <c r="Q45" s="2">
        <f>+C45-15018.5</f>
        <v>45141.817790000001</v>
      </c>
    </row>
    <row r="46" spans="1:17" x14ac:dyDescent="0.2">
      <c r="A46" s="38" t="s">
        <v>48</v>
      </c>
      <c r="B46" s="39" t="s">
        <v>37</v>
      </c>
      <c r="C46" s="40">
        <v>60174.361570000001</v>
      </c>
      <c r="D46" s="40">
        <v>1.2E-4</v>
      </c>
      <c r="E46">
        <f>+(C46-C$7)/C$8</f>
        <v>15916.232168624523</v>
      </c>
      <c r="F46">
        <f>ROUND(2*E46,0)/2</f>
        <v>15916</v>
      </c>
      <c r="G46">
        <f>+C46-(C$7+F46*C$8)</f>
        <v>9.5893999998224899E-2</v>
      </c>
      <c r="J46">
        <f>+G46</f>
        <v>9.5893999998224899E-2</v>
      </c>
      <c r="O46">
        <f ca="1">+C$11+C$12*$F46</f>
        <v>9.5605670066071582E-2</v>
      </c>
      <c r="Q46" s="2">
        <f>+C46-15018.5</f>
        <v>45155.861570000001</v>
      </c>
    </row>
    <row r="47" spans="1:17" x14ac:dyDescent="0.2">
      <c r="A47" s="38" t="s">
        <v>48</v>
      </c>
      <c r="B47" s="39" t="s">
        <v>37</v>
      </c>
      <c r="C47" s="40">
        <v>60193.361400000002</v>
      </c>
      <c r="D47" s="40">
        <v>2.1000000000000001E-4</v>
      </c>
      <c r="E47">
        <f>+(C47-C$7)/C$8</f>
        <v>15962.23258989531</v>
      </c>
      <c r="F47">
        <f>ROUND(2*E47,0)/2</f>
        <v>15962</v>
      </c>
      <c r="G47">
        <f>+C47-(C$7+F47*C$8)</f>
        <v>9.606799999892246E-2</v>
      </c>
      <c r="J47">
        <f>+G47</f>
        <v>9.606799999892246E-2</v>
      </c>
      <c r="O47">
        <f ca="1">+C$11+C$12*$F47</f>
        <v>9.5887109810966056E-2</v>
      </c>
      <c r="Q47" s="2">
        <f>+C47-15018.5</f>
        <v>45174.861400000002</v>
      </c>
    </row>
    <row r="48" spans="1:17" x14ac:dyDescent="0.2">
      <c r="A48" s="38" t="s">
        <v>48</v>
      </c>
      <c r="B48" s="39" t="s">
        <v>37</v>
      </c>
      <c r="C48" s="40">
        <v>60205.339809999998</v>
      </c>
      <c r="D48" s="40">
        <v>1.1E-4</v>
      </c>
      <c r="E48">
        <f>+(C48-C$7)/C$8</f>
        <v>15991.233476016607</v>
      </c>
      <c r="F48">
        <f>ROUND(2*E48,0)/2</f>
        <v>15991</v>
      </c>
      <c r="G48">
        <f>+C48-(C$7+F48*C$8)</f>
        <v>9.6433999999135267E-2</v>
      </c>
      <c r="J48">
        <f>+G48</f>
        <v>9.6433999999135267E-2</v>
      </c>
      <c r="O48">
        <f ca="1">+C$11+C$12*$F48</f>
        <v>9.6064539215356057E-2</v>
      </c>
      <c r="Q48" s="2">
        <f>+C48-15018.5</f>
        <v>45186.839809999998</v>
      </c>
    </row>
    <row r="49" spans="1:17" x14ac:dyDescent="0.2">
      <c r="A49" s="38" t="s">
        <v>48</v>
      </c>
      <c r="B49" s="39" t="s">
        <v>37</v>
      </c>
      <c r="C49" s="40">
        <v>60215.253239999998</v>
      </c>
      <c r="D49" s="40">
        <v>2.1000000000000001E-4</v>
      </c>
      <c r="E49">
        <f>+(C49-C$7)/C$8</f>
        <v>16015.234846357207</v>
      </c>
      <c r="F49">
        <f>ROUND(2*E49,0)/2</f>
        <v>16015</v>
      </c>
      <c r="G49">
        <f>+C49-(C$7+F49*C$8)</f>
        <v>9.6999999994295649E-2</v>
      </c>
      <c r="J49">
        <f>+G49</f>
        <v>9.6999999994295649E-2</v>
      </c>
      <c r="O49">
        <f ca="1">+C$11+C$12*$F49</f>
        <v>9.6211377343127083E-2</v>
      </c>
      <c r="Q49" s="2">
        <f>+C49-15018.5</f>
        <v>45196.753239999998</v>
      </c>
    </row>
    <row r="50" spans="1:17" x14ac:dyDescent="0.2">
      <c r="A50" s="38" t="s">
        <v>48</v>
      </c>
      <c r="B50" s="39" t="s">
        <v>37</v>
      </c>
      <c r="C50" s="40">
        <v>60217.318359999997</v>
      </c>
      <c r="D50" s="40">
        <v>1.2E-4</v>
      </c>
      <c r="E50">
        <f>+(C50-C$7)/C$8</f>
        <v>16020.234701091418</v>
      </c>
      <c r="F50">
        <f>ROUND(2*E50,0)/2</f>
        <v>16020</v>
      </c>
      <c r="G50">
        <f>+C50-(C$7+F50*C$8)</f>
        <v>9.6939999995811377E-2</v>
      </c>
      <c r="J50">
        <f>+G50</f>
        <v>9.6939999995811377E-2</v>
      </c>
      <c r="O50">
        <f ca="1">+C$11+C$12*$F50</f>
        <v>9.6241968619746043E-2</v>
      </c>
      <c r="Q50" s="2">
        <f>+C50-15018.5</f>
        <v>45198.818359999997</v>
      </c>
    </row>
    <row r="51" spans="1:17" x14ac:dyDescent="0.2">
      <c r="A51" s="38" t="s">
        <v>48</v>
      </c>
      <c r="B51" s="39" t="s">
        <v>37</v>
      </c>
      <c r="C51" s="40">
        <v>60251.187919999997</v>
      </c>
      <c r="D51" s="40">
        <v>1.8000000000000001E-4</v>
      </c>
      <c r="E51">
        <f>+(C51-C$7)/C$8</f>
        <v>16102.236173118068</v>
      </c>
      <c r="F51">
        <f>ROUND(2*E51,0)/2</f>
        <v>16102</v>
      </c>
      <c r="G51">
        <f>+C51-(C$7+F51*C$8)</f>
        <v>9.7547999990638345E-2</v>
      </c>
      <c r="J51">
        <f>+G51</f>
        <v>9.7547999990638345E-2</v>
      </c>
      <c r="O51">
        <f ca="1">+C$11+C$12*$F51</f>
        <v>9.674366555629707E-2</v>
      </c>
      <c r="Q51" s="2">
        <f>+C51-15018.5</f>
        <v>45232.687919999997</v>
      </c>
    </row>
    <row r="52" spans="1:17" x14ac:dyDescent="0.2">
      <c r="C52" s="8"/>
      <c r="D52" s="8"/>
    </row>
    <row r="53" spans="1:17" x14ac:dyDescent="0.2">
      <c r="C53" s="8"/>
      <c r="D53" s="8"/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55">
    <sortCondition ref="C21:C5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2024-08-14T04:41:05Z</dcterms:modified>
</cp:coreProperties>
</file>