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7E679D-8958-4968-9071-24FC6137D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C21" i="1"/>
  <c r="Q21" i="1"/>
  <c r="E21" i="1"/>
  <c r="F21" i="1"/>
  <c r="G21" i="1"/>
  <c r="H21" i="1"/>
  <c r="D9" i="1"/>
  <c r="E9" i="1"/>
  <c r="C17" i="1"/>
  <c r="C12" i="1"/>
  <c r="C11" i="1"/>
  <c r="F15" i="1" l="1"/>
  <c r="O23" i="1"/>
  <c r="C15" i="1"/>
  <c r="O24" i="1"/>
  <c r="O22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<sst xmlns="http://schemas.openxmlformats.org/spreadsheetml/2006/main" count="57" uniqueCount="50">
  <si>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</si>
  <si>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</si>
  <si>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</si>
  <si>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</si>
  <si>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</si>
  <si>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</si>
  <si>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</si>
  <si>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</si>
  <si>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</si>
  <si>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</si>
  <si>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</si>
  <si>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</si>
  <si>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</si>
  <si>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</si>
  <si>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</si>
  <si>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</si>
  <si>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</si>
  <si>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</si>
  <si>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</si>
  <si>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</si>
  <si>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</si>
  <si>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</si>
  <si>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</si>
  <si>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</si>
  <si>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</si>
  <si>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</si>
  <si>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</si>
  <si>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</si>
  <si>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</si>
  <si>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</si>
  <si>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</si>
  <si>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</si>
  <si>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</si>
  <si>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</si>
  <si>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</si>
  <si>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</si>
  <si>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</si>
  <si>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</si>
  <si>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V0413 Dra / GSC 3548-2346</t>
  </si>
  <si>
    <t>EA</t>
  </si>
  <si>
    <t>IBVS 6114</t>
  </si>
  <si>
    <t>I</t>
  </si>
  <si>
    <t>II</t>
  </si>
  <si>
    <t xml:space="preserve">Mag </t>
  </si>
  <si>
    <t>Next ToM-P</t>
  </si>
  <si>
    <t>Next ToM-S</t>
  </si>
  <si>
    <t>7.19-7.27</t>
  </si>
  <si>
    <t>CCD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</si>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</sst>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5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2" borderId="0" xfId="0" applyFont="1" applyFill="1" applyAlignment="1"/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V0413 Dra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2-418A-B33F-4077E637CD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1.1904399999984889</c:v>
                </c:pt>
                <c:pt idx="2">
                  <c:v>1.175439999999071</c:v>
                </c:pt>
                <c:pt idx="3">
                  <c:v>1.2121999999944819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A2-418A-B33F-4077E637CD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A2-418A-B33F-4077E637CD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A2-418A-B33F-4077E637CD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A2-418A-B33F-4077E637CD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A2-418A-B33F-4077E637CD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1.4499999999999999E-3</c:v>
                  </c:pt>
                  <c:pt idx="2">
                    <c:v>9.7999999999999997E-4</c:v>
                  </c:pt>
                  <c:pt idx="3">
                    <c:v>5.7200000000000003E-3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A2-418A-B33F-4077E637CD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1.0746216208212811E-4</c:v>
                </c:pt>
                <c:pt idx="1">
                  <c:v>1.1800031190356242</c:v>
                </c:pt>
                <c:pt idx="2">
                  <c:v>1.1827364680476866</c:v>
                </c:pt>
                <c:pt idx="3">
                  <c:v>1.2152329507466488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A2-418A-B33F-4077E637CD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1942.5</c:v>
                </c:pt>
                <c:pt idx="2">
                  <c:v>1947</c:v>
                </c:pt>
                <c:pt idx="3">
                  <c:v>2000.5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A2-418A-B33F-4077E637C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95664"/>
        <c:axId val="1"/>
      </c:scatterChart>
      <c:valAx>
        <c:axId val="794395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95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B0AA9E-D454-CE12-9A80-1BF391677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23</v>
      </c>
      <c r="B2" t="s">
        <v>39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36</v>
      </c>
      <c r="D4" s="27" t="s">
        <v>36</v>
      </c>
    </row>
    <row r="5" spans="1:6" ht="12.95" customHeight="1" thickTop="1" x14ac:dyDescent="0.2">
      <c r="A5" s="9" t="s">
        <v>29</v>
      </c>
      <c r="B5" s="10"/>
      <c r="C5" s="11">
        <v>-9.5</v>
      </c>
      <c r="D5" s="10" t="s">
        <v>30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7">
        <v>48261.16</v>
      </c>
      <c r="D7" s="28" t="s">
        <v>37</v>
      </c>
    </row>
    <row r="8" spans="1:6" ht="12.95" customHeight="1" x14ac:dyDescent="0.2">
      <c r="A8" t="s">
        <v>3</v>
      </c>
      <c r="C8" s="37">
        <v>4.2430000000000003</v>
      </c>
      <c r="D8" s="28" t="s">
        <v>37</v>
      </c>
    </row>
    <row r="9" spans="1:6" ht="12.95" customHeight="1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INTERCEPT(INDIRECT($E$9):G992,INDIRECT($D$9):F992)</f>
        <v>1.0746216208212811E-4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SLOPE(INDIRECT($E$9):G992,INDIRECT($D$9):F992)</f>
        <v>6.0741089156939108E-4</v>
      </c>
      <c r="D12" s="3"/>
      <c r="E12" s="40" t="s">
        <v>43</v>
      </c>
      <c r="F12" s="41" t="s">
        <v>46</v>
      </c>
    </row>
    <row r="13" spans="1:6" ht="12.95" customHeight="1" x14ac:dyDescent="0.2">
      <c r="A13" s="10" t="s">
        <v>18</v>
      </c>
      <c r="B13" s="10"/>
      <c r="C13" s="3" t="s">
        <v>13</v>
      </c>
      <c r="E13" s="38" t="s">
        <v>33</v>
      </c>
      <c r="F13" s="42">
        <v>1</v>
      </c>
    </row>
    <row r="14" spans="1:6" ht="12.95" customHeight="1" x14ac:dyDescent="0.2">
      <c r="A14" s="10"/>
      <c r="B14" s="10"/>
      <c r="C14" s="10"/>
      <c r="E14" s="38" t="s">
        <v>31</v>
      </c>
      <c r="F14" s="43">
        <f ca="1">NOW()+15018.5+$C$5/24</f>
        <v>60536.697733449073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56748.374929245307</v>
      </c>
      <c r="E15" s="38" t="s">
        <v>34</v>
      </c>
      <c r="F15" s="43">
        <f ca="1">ROUND(2*($F$14-$C$7)/$C$8,0)/2+$F$13</f>
        <v>2894</v>
      </c>
    </row>
    <row r="16" spans="1:6" ht="12.95" customHeight="1" x14ac:dyDescent="0.2">
      <c r="A16" s="15" t="s">
        <v>4</v>
      </c>
      <c r="B16" s="10"/>
      <c r="C16" s="16">
        <f ca="1">+C8+C12</f>
        <v>4.2436074108915696</v>
      </c>
      <c r="E16" s="38" t="s">
        <v>35</v>
      </c>
      <c r="F16" s="43">
        <f ca="1">ROUND(2*($F$14-$C$15)/$C$16,0)/2+$F$13</f>
        <v>893.5</v>
      </c>
    </row>
    <row r="17" spans="1:18" ht="12.95" customHeight="1" thickBot="1" x14ac:dyDescent="0.25">
      <c r="A17" s="14" t="s">
        <v>28</v>
      </c>
      <c r="B17" s="10"/>
      <c r="C17" s="10">
        <f>COUNT(C21:C2191)</f>
        <v>4</v>
      </c>
      <c r="E17" s="38" t="s">
        <v>44</v>
      </c>
      <c r="F17" s="44">
        <f ca="1">+$C$15+$C$16*$F$16-15018.5-$C$5/24</f>
        <v>45521.933984210256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56748.374929245307</v>
      </c>
      <c r="D18" s="19">
        <f ca="1">+C16</f>
        <v>4.2436074108915696</v>
      </c>
      <c r="E18" s="39" t="s">
        <v>45</v>
      </c>
      <c r="F18" s="45">
        <f ca="1">+($C$15+$C$16*$F$16)-($C$16/2)-15018.5-$C$5/24</f>
        <v>45519.812180504814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49</v>
      </c>
    </row>
    <row r="21" spans="1:18" ht="12.95" customHeight="1" x14ac:dyDescent="0.2">
      <c r="A21" t="s">
        <v>37</v>
      </c>
      <c r="C21" s="8">
        <f>C7</f>
        <v>48261.16</v>
      </c>
      <c r="D21" s="8"/>
      <c r="E21">
        <f>+(C21-C$7)/C$8</f>
        <v>0</v>
      </c>
      <c r="F21" s="33">
        <f>ROUND(2*E21,0)/2</f>
        <v>0</v>
      </c>
      <c r="G21">
        <f>+C21-(C$7+F21*C$8)</f>
        <v>0</v>
      </c>
      <c r="H21">
        <f>+G21</f>
        <v>0</v>
      </c>
      <c r="O21">
        <f ca="1">+C$11+C$12*$F21</f>
        <v>1.0746216208212811E-4</v>
      </c>
      <c r="Q21" s="2">
        <f>+C21-15018.5</f>
        <v>33242.660000000003</v>
      </c>
    </row>
    <row r="22" spans="1:18" ht="12.95" customHeight="1" x14ac:dyDescent="0.2">
      <c r="A22" s="34" t="s">
        <v>40</v>
      </c>
      <c r="B22" s="35" t="s">
        <v>41</v>
      </c>
      <c r="C22" s="34">
        <v>56504.377939999998</v>
      </c>
      <c r="D22" s="34">
        <v>1.4499999999999999E-3</v>
      </c>
      <c r="E22">
        <f>+(C22-C$7)/C$8</f>
        <v>1942.7805656375192</v>
      </c>
      <c r="F22" s="36">
        <f>ROUND(2*E22,0)/2-0.5</f>
        <v>1942.5</v>
      </c>
      <c r="G22">
        <f>+C22-(C$7+F22*C$8)</f>
        <v>1.1904399999984889</v>
      </c>
      <c r="I22">
        <f>+G22</f>
        <v>1.1904399999984889</v>
      </c>
      <c r="O22">
        <f ca="1">+C$11+C$12*$F22</f>
        <v>1.1800031190356242</v>
      </c>
      <c r="Q22" s="2">
        <f>+C22-15018.5</f>
        <v>41485.877939999998</v>
      </c>
    </row>
    <row r="23" spans="1:18" ht="12.95" customHeight="1" x14ac:dyDescent="0.2">
      <c r="A23" s="34" t="s">
        <v>40</v>
      </c>
      <c r="B23" s="35" t="s">
        <v>42</v>
      </c>
      <c r="C23" s="34">
        <v>56523.456440000002</v>
      </c>
      <c r="D23" s="34">
        <v>9.7999999999999997E-4</v>
      </c>
      <c r="E23">
        <f>+(C23-C$7)/C$8</f>
        <v>1947.2770304030162</v>
      </c>
      <c r="F23" s="36">
        <f>ROUND(2*E23,0)/2-0.5</f>
        <v>1947</v>
      </c>
      <c r="G23">
        <f>+C23-(C$7+F23*C$8)</f>
        <v>1.175439999999071</v>
      </c>
      <c r="I23">
        <f>+G23</f>
        <v>1.175439999999071</v>
      </c>
      <c r="O23">
        <f ca="1">+C$11+C$12*$F23</f>
        <v>1.1827364680476866</v>
      </c>
      <c r="Q23" s="2">
        <f>+C23-15018.5</f>
        <v>41504.956440000002</v>
      </c>
    </row>
    <row r="24" spans="1:18" ht="12.95" customHeight="1" x14ac:dyDescent="0.2">
      <c r="A24" s="34" t="s">
        <v>40</v>
      </c>
      <c r="B24" s="35" t="s">
        <v>41</v>
      </c>
      <c r="C24" s="34">
        <v>56750.493699999999</v>
      </c>
      <c r="D24" s="34">
        <v>5.7200000000000003E-3</v>
      </c>
      <c r="E24">
        <f>+(C24-C$7)/C$8</f>
        <v>2000.7856940843731</v>
      </c>
      <c r="F24" s="36">
        <f>ROUND(2*E24,0)/2-0.5</f>
        <v>2000.5</v>
      </c>
      <c r="G24">
        <f>+C24-(C$7+F24*C$8)</f>
        <v>1.2121999999944819</v>
      </c>
      <c r="I24">
        <f>+G24</f>
        <v>1.2121999999944819</v>
      </c>
      <c r="O24">
        <f ca="1">+C$11+C$12*$F24</f>
        <v>1.2152329507466488</v>
      </c>
      <c r="Q24" s="2">
        <f>+C24-15018.5</f>
        <v>41731.993699999999</v>
      </c>
    </row>
    <row r="25" spans="1:18" ht="12.95" customHeight="1" x14ac:dyDescent="0.2">
      <c r="A25" s="29"/>
      <c r="B25" s="30"/>
      <c r="C25" s="31"/>
      <c r="D25" s="32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2024-08-14T04:44:44Z</dcterms:modified>
</cp:coreProperties>
</file>