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DABB9BF-52BA-4BB9-80E6-9DB36A32BC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5" i="1"/>
  <c r="F25" i="1" s="1"/>
  <c r="G25" i="1" s="1"/>
  <c r="K25" i="1" s="1"/>
  <c r="Q25" i="1"/>
  <c r="E24" i="1"/>
  <c r="F24" i="1" s="1"/>
  <c r="G24" i="1" s="1"/>
  <c r="K24" i="1" s="1"/>
  <c r="Q24" i="1"/>
  <c r="Q22" i="1"/>
  <c r="Q23" i="1"/>
  <c r="E22" i="1"/>
  <c r="F22" i="1" s="1"/>
  <c r="G22" i="1" s="1"/>
  <c r="K22" i="1" s="1"/>
  <c r="C9" i="1"/>
  <c r="D9" i="1"/>
  <c r="C17" i="1"/>
  <c r="Q21" i="1"/>
  <c r="E23" i="1"/>
  <c r="F23" i="1" s="1"/>
  <c r="G23" i="1" s="1"/>
  <c r="K23" i="1" s="1"/>
  <c r="E21" i="1"/>
  <c r="F21" i="1" s="1"/>
  <c r="G21" i="1" s="1"/>
  <c r="I21" i="1" s="1"/>
  <c r="C12" i="1"/>
  <c r="C11" i="1"/>
  <c r="F15" i="1" l="1"/>
  <c r="O25" i="1"/>
  <c r="C16" i="1"/>
  <c r="D18" i="1" s="1"/>
  <c r="O24" i="1"/>
  <c r="C15" i="1"/>
  <c r="O23" i="1"/>
  <c r="O22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<sst xmlns="http://schemas.openxmlformats.org/spreadsheetml/2006/main" count="66" uniqueCount="59">
  <si>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</si>
  <si>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</si>
  <si>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</si>
  <si>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</si>
  <si>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</si>
  <si>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</si>
  <si>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</si>
  <si>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</si>
  <si>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</si>
  <si>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</si>
  <si>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</si>
  <si>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</si>
  <si>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</si>
  <si>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</si>
  <si>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</si>
  <si>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</si>
  <si>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</si>
  <si>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</si>
  <si>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</si>
  <si>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</si>
  <si>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</si>
  <si>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</si>
  <si>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</si>
  <si>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</si>
  <si>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</si>
  <si>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</si>
  <si>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</si>
  <si>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</si>
  <si>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</si>
  <si>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</si>
  <si>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</si>
  <si>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</si>
  <si>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</si>
  <si>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</si>
  <si>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</si>
  <si>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</si>
  <si>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</si>
  <si>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</si>
  <si>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</si>
  <si>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</si>
  <si>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V0414 Dra</t>
  </si>
  <si>
    <t>2017K</t>
  </si>
  <si>
    <t>G4224-0089</t>
  </si>
  <si>
    <t xml:space="preserve">RRC:      </t>
  </si>
  <si>
    <t>pr_6</t>
  </si>
  <si>
    <t xml:space="preserve">    </t>
  </si>
  <si>
    <t>V0414 Dra / GSC 4224-0089</t>
  </si>
  <si>
    <t>GCVS</t>
  </si>
  <si>
    <t>I</t>
  </si>
  <si>
    <t>OEJV 0179</t>
  </si>
  <si>
    <t>OEJV 0211</t>
  </si>
  <si>
    <t>JBAV, 79</t>
  </si>
  <si>
    <t>Next ToM-P</t>
  </si>
  <si>
    <t>Next ToM-S</t>
  </si>
  <si>
    <t>11.52-11.70</t>
  </si>
  <si>
    <t xml:space="preserve">Mag R1 </t>
  </si>
  <si>
    <t>VSX?</t>
  </si>
  <si>
    <t xml:space="preserve">EW   </t>
  </si>
  <si>
    <t>was RRC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</si>
</sst>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9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4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6" fillId="0" borderId="0"/>
    <xf numFmtId="0" fontId="17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6" fillId="25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7" fillId="25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32" fillId="0" borderId="0" xfId="43" applyFont="1"/>
    <xf numFmtId="0" fontId="32" fillId="0" borderId="0" xfId="43" applyFont="1" applyAlignment="1">
      <alignment horizontal="center"/>
    </xf>
    <xf numFmtId="0" fontId="32" fillId="0" borderId="0" xfId="43" applyFont="1" applyAlignment="1">
      <alignment horizontal="left"/>
    </xf>
    <xf numFmtId="0" fontId="32" fillId="0" borderId="0" xfId="42" applyFont="1"/>
    <xf numFmtId="0" fontId="32" fillId="0" borderId="0" xfId="42" applyFont="1" applyAlignment="1">
      <alignment horizontal="center"/>
    </xf>
    <xf numFmtId="0" fontId="32" fillId="0" borderId="0" xfId="42" applyFont="1" applyAlignment="1">
      <alignment horizontal="left"/>
    </xf>
    <xf numFmtId="4" fontId="34" fillId="0" borderId="0" xfId="28" applyFont="1" applyBorder="1"/>
    <xf numFmtId="0" fontId="0" fillId="0" borderId="0" xfId="0" applyAlignment="1">
      <alignment horizontal="right"/>
    </xf>
    <xf numFmtId="4" fontId="34" fillId="0" borderId="0" xfId="28" applyFont="1" applyBorder="1" applyAlignment="1">
      <alignment horizontal="center"/>
    </xf>
    <xf numFmtId="165" fontId="34" fillId="0" borderId="0" xfId="0" applyNumberFormat="1" applyFont="1" applyAlignment="1" applyProtection="1">
      <alignment horizontal="left" vertical="center" wrapText="1"/>
      <protection locked="0"/>
    </xf>
    <xf numFmtId="0" fontId="34" fillId="0" borderId="0" xfId="0" applyFont="1" applyAlignment="1">
      <alignment horizontal="left" vertical="center" wrapText="1"/>
    </xf>
    <xf numFmtId="0" fontId="35" fillId="0" borderId="14" xfId="0" applyFont="1" applyBorder="1" applyAlignment="1">
      <alignment horizontal="right" vertical="center"/>
    </xf>
    <xf numFmtId="0" fontId="35" fillId="0" borderId="17" xfId="0" applyFont="1" applyBorder="1" applyAlignment="1">
      <alignment horizontal="right" vertical="center"/>
    </xf>
    <xf numFmtId="0" fontId="6" fillId="26" borderId="12" xfId="0" applyFont="1" applyFill="1" applyBorder="1" applyAlignment="1">
      <alignment horizontal="right" vertical="center"/>
    </xf>
    <xf numFmtId="0" fontId="36" fillId="0" borderId="15" xfId="0" applyFont="1" applyBorder="1" applyAlignment="1">
      <alignment horizontal="right" vertical="center"/>
    </xf>
    <xf numFmtId="22" fontId="36" fillId="0" borderId="15" xfId="0" applyNumberFormat="1" applyFont="1" applyBorder="1" applyAlignment="1">
      <alignment horizontal="right" vertical="center"/>
    </xf>
    <xf numFmtId="22" fontId="36" fillId="0" borderId="16" xfId="0" applyNumberFormat="1" applyFont="1" applyBorder="1" applyAlignment="1">
      <alignment horizontal="right" vertical="center"/>
    </xf>
    <xf numFmtId="0" fontId="37" fillId="0" borderId="15" xfId="0" applyFont="1" applyBorder="1" applyAlignment="1">
      <alignment horizontal="right" vertical="center"/>
    </xf>
    <xf numFmtId="0" fontId="6" fillId="26" borderId="13" xfId="0" applyFont="1" applyFill="1" applyBorder="1" applyAlignment="1">
      <alignment horizontal="center" vertical="center"/>
    </xf>
    <xf numFmtId="0" fontId="6" fillId="0" borderId="0" xfId="0" applyFont="1" applyAlignment="1"/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 xr:uid="{00000000-0005-0000-0000-00001C000000}"/>
    <cellStyle name="Currency0" xfId="30" xr:uid="{00000000-0005-0000-0000-00001D000000}"/>
    <cellStyle name="Date" xfId="31" xr:uid="{00000000-0005-0000-0000-00001E000000}"/>
    <cellStyle name="Explanatory Text" xfId="32" builtinId="53" customBuiltin="1"/>
    <cellStyle name="Fixed" xfId="33" xr:uid="{00000000-0005-0000-0000-000020000000}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V0414 Dra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1.4E-3</c:v>
                  </c:pt>
                  <c:pt idx="3">
                    <c:v>6.9999999999999999E-4</c:v>
                  </c:pt>
                  <c:pt idx="4">
                    <c:v>1.5E-3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1.4E-3</c:v>
                  </c:pt>
                  <c:pt idx="3">
                    <c:v>6.9999999999999999E-4</c:v>
                  </c:pt>
                  <c:pt idx="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8322</c:v>
                </c:pt>
                <c:pt idx="2">
                  <c:v>8325</c:v>
                </c:pt>
                <c:pt idx="3">
                  <c:v>9362</c:v>
                </c:pt>
                <c:pt idx="4">
                  <c:v>11772.5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BA-47F6-95A7-AB0429569F7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1.4E-3</c:v>
                  </c:pt>
                  <c:pt idx="3">
                    <c:v>6.9999999999999999E-4</c:v>
                  </c:pt>
                  <c:pt idx="4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1.4E-3</c:v>
                  </c:pt>
                  <c:pt idx="3">
                    <c:v>6.9999999999999999E-4</c:v>
                  </c:pt>
                  <c:pt idx="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8322</c:v>
                </c:pt>
                <c:pt idx="2">
                  <c:v>8325</c:v>
                </c:pt>
                <c:pt idx="3">
                  <c:v>9362</c:v>
                </c:pt>
                <c:pt idx="4">
                  <c:v>11772.5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BA-47F6-95A7-AB0429569F7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1.4E-3</c:v>
                  </c:pt>
                  <c:pt idx="3">
                    <c:v>6.9999999999999999E-4</c:v>
                  </c:pt>
                  <c:pt idx="4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1.4E-3</c:v>
                  </c:pt>
                  <c:pt idx="3">
                    <c:v>6.9999999999999999E-4</c:v>
                  </c:pt>
                  <c:pt idx="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8322</c:v>
                </c:pt>
                <c:pt idx="2">
                  <c:v>8325</c:v>
                </c:pt>
                <c:pt idx="3">
                  <c:v>9362</c:v>
                </c:pt>
                <c:pt idx="4">
                  <c:v>11772.5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BA-47F6-95A7-AB0429569F7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1.4E-3</c:v>
                  </c:pt>
                  <c:pt idx="3">
                    <c:v>6.9999999999999999E-4</c:v>
                  </c:pt>
                  <c:pt idx="4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1.4E-3</c:v>
                  </c:pt>
                  <c:pt idx="3">
                    <c:v>6.9999999999999999E-4</c:v>
                  </c:pt>
                  <c:pt idx="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8322</c:v>
                </c:pt>
                <c:pt idx="2">
                  <c:v>8325</c:v>
                </c:pt>
                <c:pt idx="3">
                  <c:v>9362</c:v>
                </c:pt>
                <c:pt idx="4">
                  <c:v>11772.5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5.4849999993166421E-2</c:v>
                </c:pt>
                <c:pt idx="2">
                  <c:v>5.5019999992509838E-2</c:v>
                </c:pt>
                <c:pt idx="3">
                  <c:v>2.4829999987559859E-2</c:v>
                </c:pt>
                <c:pt idx="4">
                  <c:v>-1.3975000103528146E-2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BA-47F6-95A7-AB0429569F7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1.4E-3</c:v>
                  </c:pt>
                  <c:pt idx="3">
                    <c:v>6.9999999999999999E-4</c:v>
                  </c:pt>
                  <c:pt idx="4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1.4E-3</c:v>
                  </c:pt>
                  <c:pt idx="3">
                    <c:v>6.9999999999999999E-4</c:v>
                  </c:pt>
                  <c:pt idx="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8322</c:v>
                </c:pt>
                <c:pt idx="2">
                  <c:v>8325</c:v>
                </c:pt>
                <c:pt idx="3">
                  <c:v>9362</c:v>
                </c:pt>
                <c:pt idx="4">
                  <c:v>11772.5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0BA-47F6-95A7-AB0429569F7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1.4E-3</c:v>
                  </c:pt>
                  <c:pt idx="3">
                    <c:v>6.9999999999999999E-4</c:v>
                  </c:pt>
                  <c:pt idx="4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1.4E-3</c:v>
                  </c:pt>
                  <c:pt idx="3">
                    <c:v>6.9999999999999999E-4</c:v>
                  </c:pt>
                  <c:pt idx="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8322</c:v>
                </c:pt>
                <c:pt idx="2">
                  <c:v>8325</c:v>
                </c:pt>
                <c:pt idx="3">
                  <c:v>9362</c:v>
                </c:pt>
                <c:pt idx="4">
                  <c:v>11772.5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0BA-47F6-95A7-AB0429569F7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1.4E-3</c:v>
                  </c:pt>
                  <c:pt idx="3">
                    <c:v>6.9999999999999999E-4</c:v>
                  </c:pt>
                  <c:pt idx="4">
                    <c:v>1.5E-3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1.4E-3</c:v>
                  </c:pt>
                  <c:pt idx="3">
                    <c:v>6.9999999999999999E-4</c:v>
                  </c:pt>
                  <c:pt idx="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8322</c:v>
                </c:pt>
                <c:pt idx="2">
                  <c:v>8325</c:v>
                </c:pt>
                <c:pt idx="3">
                  <c:v>9362</c:v>
                </c:pt>
                <c:pt idx="4">
                  <c:v>11772.5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0BA-47F6-95A7-AB0429569F7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8322</c:v>
                </c:pt>
                <c:pt idx="2">
                  <c:v>8325</c:v>
                </c:pt>
                <c:pt idx="3">
                  <c:v>9362</c:v>
                </c:pt>
                <c:pt idx="4">
                  <c:v>11772.5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1.7456174278050261E-2</c:v>
                </c:pt>
                <c:pt idx="1">
                  <c:v>2.4822796492786001E-2</c:v>
                </c:pt>
                <c:pt idx="2">
                  <c:v>2.4825452088393332E-2</c:v>
                </c:pt>
                <c:pt idx="3">
                  <c:v>2.5743402969994021E-2</c:v>
                </c:pt>
                <c:pt idx="4">
                  <c:v>2.787717404048435E-2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0BA-47F6-95A7-AB0429569F7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8322</c:v>
                </c:pt>
                <c:pt idx="2">
                  <c:v>8325</c:v>
                </c:pt>
                <c:pt idx="3">
                  <c:v>9362</c:v>
                </c:pt>
                <c:pt idx="4">
                  <c:v>11772.5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0BA-47F6-95A7-AB0429569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5443032"/>
        <c:axId val="1"/>
      </c:scatterChart>
      <c:valAx>
        <c:axId val="805443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5443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CDA830D-84DF-F004-923A-8E5520263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I30" sqref="I3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855468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34" t="s">
        <v>40</v>
      </c>
      <c r="G1" s="29" t="s">
        <v>41</v>
      </c>
      <c r="H1" s="35"/>
      <c r="I1" s="36" t="s">
        <v>42</v>
      </c>
      <c r="J1" s="37" t="s">
        <v>40</v>
      </c>
      <c r="K1" s="38">
        <v>18.533000000000001</v>
      </c>
      <c r="L1" s="31">
        <v>63.550369999999994</v>
      </c>
      <c r="M1" s="32">
        <v>51470.62</v>
      </c>
      <c r="N1" s="32">
        <v>0.34808699999999998</v>
      </c>
      <c r="O1" s="30" t="s">
        <v>43</v>
      </c>
      <c r="P1" s="31">
        <v>11.52</v>
      </c>
      <c r="Q1" s="31">
        <v>11.7</v>
      </c>
      <c r="R1" s="39" t="s">
        <v>44</v>
      </c>
      <c r="S1" s="30" t="s">
        <v>45</v>
      </c>
    </row>
    <row r="2" spans="1:19" ht="12.95" customHeight="1" x14ac:dyDescent="0.2">
      <c r="A2" t="s">
        <v>23</v>
      </c>
      <c r="B2" s="59" t="s">
        <v>57</v>
      </c>
      <c r="C2" s="28" t="s">
        <v>58</v>
      </c>
      <c r="D2" s="3"/>
    </row>
    <row r="3" spans="1:19" ht="12.95" customHeight="1" thickBot="1" x14ac:dyDescent="0.25"/>
    <row r="4" spans="1:19" ht="12.95" customHeight="1" thickTop="1" thickBot="1" x14ac:dyDescent="0.25">
      <c r="A4" s="5" t="s">
        <v>0</v>
      </c>
      <c r="C4" s="25">
        <v>51470.62</v>
      </c>
      <c r="D4" s="26">
        <v>0.34808699999999998</v>
      </c>
    </row>
    <row r="5" spans="1:19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ht="12.95" customHeight="1" x14ac:dyDescent="0.2">
      <c r="A6" s="5" t="s">
        <v>1</v>
      </c>
    </row>
    <row r="7" spans="1:19" ht="12.95" customHeight="1" x14ac:dyDescent="0.2">
      <c r="A7" t="s">
        <v>2</v>
      </c>
      <c r="C7" s="47">
        <v>51470.62</v>
      </c>
      <c r="D7" s="27" t="s">
        <v>47</v>
      </c>
    </row>
    <row r="8" spans="1:19" ht="12.95" customHeight="1" x14ac:dyDescent="0.2">
      <c r="A8" t="s">
        <v>3</v>
      </c>
      <c r="C8" s="47">
        <v>0.69618999999999998</v>
      </c>
      <c r="D8" s="27" t="s">
        <v>56</v>
      </c>
    </row>
    <row r="9" spans="1:19" ht="12.95" customHeight="1" x14ac:dyDescent="0.2">
      <c r="A9" s="23" t="s">
        <v>31</v>
      </c>
      <c r="B9" s="33">
        <v>21</v>
      </c>
      <c r="C9" s="21" t="str">
        <f>"F"&amp;B9</f>
        <v>F21</v>
      </c>
      <c r="D9" s="22" t="str">
        <f>"G"&amp;B9</f>
        <v>G21</v>
      </c>
    </row>
    <row r="10" spans="1:19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9" ht="12.95" customHeight="1" x14ac:dyDescent="0.2">
      <c r="A11" s="10" t="s">
        <v>15</v>
      </c>
      <c r="B11" s="10"/>
      <c r="C11" s="20">
        <f ca="1">INTERCEPT(INDIRECT($D$9):G992,INDIRECT($C$9):F992)</f>
        <v>1.7456174278050261E-2</v>
      </c>
      <c r="D11" s="3"/>
      <c r="E11" s="10"/>
    </row>
    <row r="12" spans="1:19" ht="12.95" customHeight="1" x14ac:dyDescent="0.2">
      <c r="A12" s="10" t="s">
        <v>16</v>
      </c>
      <c r="B12" s="10"/>
      <c r="C12" s="20">
        <f ca="1">SLOPE(INDIRECT($D$9):G992,INDIRECT($C$9):F992)</f>
        <v>8.851985357769453E-7</v>
      </c>
      <c r="D12" s="3"/>
      <c r="E12" s="53" t="s">
        <v>55</v>
      </c>
      <c r="F12" s="58" t="s">
        <v>54</v>
      </c>
    </row>
    <row r="13" spans="1:19" ht="12.95" customHeight="1" x14ac:dyDescent="0.2">
      <c r="A13" s="10" t="s">
        <v>18</v>
      </c>
      <c r="B13" s="10"/>
      <c r="C13" s="3" t="s">
        <v>13</v>
      </c>
      <c r="E13" s="51" t="s">
        <v>33</v>
      </c>
      <c r="F13" s="57">
        <v>1</v>
      </c>
    </row>
    <row r="14" spans="1:19" ht="12.95" customHeight="1" x14ac:dyDescent="0.2">
      <c r="A14" s="10"/>
      <c r="B14" s="10"/>
      <c r="C14" s="10"/>
      <c r="E14" s="51" t="s">
        <v>30</v>
      </c>
      <c r="F14" s="54">
        <f ca="1">NOW()+15018.5+$C$5/24</f>
        <v>60536.702020023149</v>
      </c>
    </row>
    <row r="15" spans="1:19" ht="12.95" customHeight="1" x14ac:dyDescent="0.2">
      <c r="A15" s="12" t="s">
        <v>17</v>
      </c>
      <c r="B15" s="10"/>
      <c r="C15" s="13">
        <f ca="1">(C7+C11)+(C8+C12)*INT(MAX(F21:F3533))</f>
        <v>59666.19655673144</v>
      </c>
      <c r="E15" s="51" t="s">
        <v>34</v>
      </c>
      <c r="F15" s="54">
        <f ca="1">ROUND(2*($F$14-$C$7)/$C$8,0)/2+$F$13</f>
        <v>13023.5</v>
      </c>
    </row>
    <row r="16" spans="1:19" ht="12.95" customHeight="1" x14ac:dyDescent="0.2">
      <c r="A16" s="15" t="s">
        <v>4</v>
      </c>
      <c r="B16" s="10"/>
      <c r="C16" s="16">
        <f ca="1">+C8+C12</f>
        <v>0.69619088519853578</v>
      </c>
      <c r="E16" s="51" t="s">
        <v>35</v>
      </c>
      <c r="F16" s="54">
        <f ca="1">ROUND(2*($F$14-$C$15)/$C$16,0)/2+$F$13</f>
        <v>1251.5</v>
      </c>
    </row>
    <row r="17" spans="1:21" ht="12.95" customHeight="1" thickBot="1" x14ac:dyDescent="0.25">
      <c r="A17" s="14" t="s">
        <v>27</v>
      </c>
      <c r="B17" s="10"/>
      <c r="C17" s="10">
        <f>COUNT(C21:C2191)</f>
        <v>5</v>
      </c>
      <c r="E17" s="51" t="s">
        <v>52</v>
      </c>
      <c r="F17" s="55">
        <f ca="1">+$C$15+$C$16*$F$16-15018.5-$C$5/24</f>
        <v>45519.375282890745</v>
      </c>
    </row>
    <row r="18" spans="1:21" ht="12.95" customHeight="1" thickTop="1" thickBot="1" x14ac:dyDescent="0.25">
      <c r="A18" s="15" t="s">
        <v>5</v>
      </c>
      <c r="B18" s="10"/>
      <c r="C18" s="18">
        <f ca="1">+C15</f>
        <v>59666.19655673144</v>
      </c>
      <c r="D18" s="19">
        <f ca="1">+C16</f>
        <v>0.69619088519853578</v>
      </c>
      <c r="E18" s="52" t="s">
        <v>53</v>
      </c>
      <c r="F18" s="56">
        <f ca="1">+($C$15+$C$16*$F$16)-($C$16/2)-15018.5-$C$5/24</f>
        <v>45519.027187448148</v>
      </c>
    </row>
    <row r="19" spans="1:21" ht="12.95" customHeight="1" thickTop="1" x14ac:dyDescent="0.2">
      <c r="E19" s="14"/>
      <c r="F19" s="17"/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ht="12.95" customHeight="1" x14ac:dyDescent="0.2">
      <c r="A21" t="s">
        <v>47</v>
      </c>
      <c r="B21" s="3"/>
      <c r="C21" s="8">
        <v>51470.62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1.7456174278050261E-2</v>
      </c>
      <c r="Q21" s="2">
        <f>+C21-15018.5</f>
        <v>36452.120000000003</v>
      </c>
    </row>
    <row r="22" spans="1:21" ht="12.95" customHeight="1" x14ac:dyDescent="0.2">
      <c r="A22" s="40" t="s">
        <v>49</v>
      </c>
      <c r="B22" s="41" t="s">
        <v>48</v>
      </c>
      <c r="C22" s="42">
        <v>57264.368029999998</v>
      </c>
      <c r="D22" s="42">
        <v>8.9999999999999998E-4</v>
      </c>
      <c r="E22">
        <f>+(C22-C$7)/C$8</f>
        <v>8322.0787859635948</v>
      </c>
      <c r="F22">
        <f>ROUND(2*E22,0)/2</f>
        <v>8322</v>
      </c>
      <c r="G22">
        <f>+C22-(C$7+F22*C$8)</f>
        <v>5.4849999993166421E-2</v>
      </c>
      <c r="K22">
        <f>+G22</f>
        <v>5.4849999993166421E-2</v>
      </c>
      <c r="O22">
        <f ca="1">+C$11+C$12*$F22</f>
        <v>2.4822796492786001E-2</v>
      </c>
      <c r="Q22" s="2">
        <f>+C22-15018.5</f>
        <v>42245.868029999998</v>
      </c>
    </row>
    <row r="23" spans="1:21" ht="12.95" customHeight="1" x14ac:dyDescent="0.2">
      <c r="A23" s="40" t="s">
        <v>49</v>
      </c>
      <c r="B23" s="41" t="s">
        <v>48</v>
      </c>
      <c r="C23" s="42">
        <v>57266.456769999997</v>
      </c>
      <c r="D23" s="42">
        <v>1.4E-3</v>
      </c>
      <c r="E23">
        <f>+(C23-C$7)/C$8</f>
        <v>8325.0790301498073</v>
      </c>
      <c r="F23">
        <f>ROUND(2*E23,0)/2</f>
        <v>8325</v>
      </c>
      <c r="G23">
        <f>+C23-(C$7+F23*C$8)</f>
        <v>5.5019999992509838E-2</v>
      </c>
      <c r="K23">
        <f>+G23</f>
        <v>5.5019999992509838E-2</v>
      </c>
      <c r="O23">
        <f ca="1">+C$11+C$12*$F23</f>
        <v>2.4825452088393332E-2</v>
      </c>
      <c r="Q23" s="2">
        <f>+C23-15018.5</f>
        <v>42247.956769999997</v>
      </c>
    </row>
    <row r="24" spans="1:21" ht="12.95" customHeight="1" x14ac:dyDescent="0.2">
      <c r="A24" s="43" t="s">
        <v>50</v>
      </c>
      <c r="B24" s="44" t="s">
        <v>48</v>
      </c>
      <c r="C24" s="45">
        <v>57988.375609999988</v>
      </c>
      <c r="D24" s="45">
        <v>6.9999999999999999E-4</v>
      </c>
      <c r="E24">
        <f>+(C24-C$7)/C$8</f>
        <v>9362.0356655510514</v>
      </c>
      <c r="F24">
        <f>ROUND(2*E24,0)/2</f>
        <v>9362</v>
      </c>
      <c r="G24">
        <f>+C24-(C$7+F24*C$8)</f>
        <v>2.4829999987559859E-2</v>
      </c>
      <c r="K24">
        <f>+G24</f>
        <v>2.4829999987559859E-2</v>
      </c>
      <c r="O24">
        <f ca="1">+C$11+C$12*$F24</f>
        <v>2.5743402969994021E-2</v>
      </c>
      <c r="Q24" s="2">
        <f>+C24-15018.5</f>
        <v>42969.875609999988</v>
      </c>
    </row>
    <row r="25" spans="1:21" ht="12.95" customHeight="1" x14ac:dyDescent="0.2">
      <c r="A25" s="46" t="s">
        <v>51</v>
      </c>
      <c r="B25" s="48" t="s">
        <v>48</v>
      </c>
      <c r="C25" s="49">
        <v>59666.5027999999</v>
      </c>
      <c r="D25" s="50">
        <v>1.5E-3</v>
      </c>
      <c r="E25">
        <f>+(C25-C$7)/C$8</f>
        <v>11772.479926456712</v>
      </c>
      <c r="F25">
        <f>ROUND(2*E25,0)/2</f>
        <v>11772.5</v>
      </c>
      <c r="G25">
        <f>+C25-(C$7+F25*C$8)</f>
        <v>-1.3975000103528146E-2</v>
      </c>
      <c r="K25">
        <f>+G25</f>
        <v>-1.3975000103528146E-2</v>
      </c>
      <c r="O25">
        <f ca="1">+C$11+C$12*$F25</f>
        <v>2.787717404048435E-2</v>
      </c>
      <c r="Q25" s="2">
        <f>+C25-15018.5</f>
        <v>44648.0027999999</v>
      </c>
    </row>
    <row r="26" spans="1:21" ht="12.95" customHeight="1" x14ac:dyDescent="0.2">
      <c r="B26" s="3"/>
      <c r="C26" s="8"/>
      <c r="D26" s="8"/>
      <c r="Q26" s="2"/>
    </row>
    <row r="27" spans="1:21" ht="12.95" customHeight="1" x14ac:dyDescent="0.2">
      <c r="B27" s="3"/>
      <c r="C27" s="8"/>
      <c r="D27" s="8"/>
      <c r="Q27" s="2"/>
    </row>
    <row r="28" spans="1:21" ht="12.95" customHeight="1" x14ac:dyDescent="0.2">
      <c r="C28" s="8"/>
      <c r="D28" s="8"/>
      <c r="Q28" s="2"/>
    </row>
    <row r="29" spans="1:21" ht="12.95" customHeight="1" x14ac:dyDescent="0.2">
      <c r="C29" s="8"/>
      <c r="D29" s="8"/>
      <c r="Q29" s="2"/>
    </row>
    <row r="30" spans="1:21" ht="12.95" customHeight="1" x14ac:dyDescent="0.2">
      <c r="C30" s="8"/>
      <c r="D30" s="8"/>
      <c r="Q30" s="2"/>
    </row>
    <row r="31" spans="1:21" ht="12.95" customHeight="1" x14ac:dyDescent="0.2">
      <c r="C31" s="8"/>
      <c r="D31" s="8"/>
      <c r="Q31" s="2"/>
    </row>
    <row r="32" spans="1:21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4:D24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2024-08-14T04:50:54Z</dcterms:modified>
</cp:coreProperties>
</file>