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EA37669B-913B-40CF-8C64-AF966BE3D2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/>
  <c r="I22" i="1"/>
  <c r="E23" i="1"/>
  <c r="F23" i="1"/>
  <c r="G23" i="1"/>
  <c r="I23" i="1"/>
  <c r="E24" i="1"/>
  <c r="F24" i="1"/>
  <c r="G24" i="1"/>
  <c r="I24" i="1"/>
  <c r="G11" i="1"/>
  <c r="F11" i="1"/>
  <c r="Q22" i="1"/>
  <c r="Q23" i="1"/>
  <c r="Q24" i="1"/>
  <c r="E21" i="1"/>
  <c r="F21" i="1"/>
  <c r="G21" i="1"/>
  <c r="H21" i="1"/>
  <c r="C17" i="1"/>
  <c r="Q21" i="1"/>
  <c r="C11" i="1"/>
  <c r="F15" i="1" l="1"/>
  <c r="C12" i="1"/>
  <c r="C16" i="1" l="1"/>
  <c r="D18" i="1" s="1"/>
  <c r="O23" i="1"/>
  <c r="C15" i="1"/>
  <c r="O22" i="1"/>
  <c r="O21" i="1"/>
  <c r="O24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<sst xmlns="http://schemas.openxmlformats.org/spreadsheetml/2006/main" count="58" uniqueCount="51">
  <si>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</si>
  <si>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</si>
  <si>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</si>
  <si>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</si>
  <si>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</si>
  <si>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</si>
  <si>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</si>
  <si>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</si>
  <si>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</si>
  <si>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</si>
  <si>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</si>
  <si>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</si>
  <si>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</si>
  <si>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</si>
  <si>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</si>
  <si>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</si>
  <si>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</si>
  <si>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</si>
  <si>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</si>
  <si>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</si>
  <si>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</si>
  <si>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</si>
  <si>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</si>
  <si>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</si>
  <si>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</si>
  <si>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</si>
  <si>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</si>
  <si>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</si>
  <si>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</si>
  <si>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</si>
  <si>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</si>
  <si>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</si>
  <si>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</si>
  <si>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</si>
  <si>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</si>
  <si>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</si>
  <si>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</si>
  <si>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</si>
  <si>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</si>
  <si>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Dra</t>
  </si>
  <si>
    <t>IBVS 5992</t>
  </si>
  <si>
    <t>I</t>
  </si>
  <si>
    <t>II</t>
  </si>
  <si>
    <t>IBVS 6029</t>
  </si>
  <si>
    <t>V0499 Dra / GSC 4194-2180</t>
  </si>
  <si>
    <t>CCD</t>
  </si>
  <si>
    <t>Next ToM-P</t>
  </si>
  <si>
    <t>Next ToM-S</t>
  </si>
  <si>
    <t>13.89-14.42</t>
  </si>
  <si>
    <t xml:space="preserve">Mag CV 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</si>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</sst>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4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4" fillId="0" borderId="0" xfId="0" applyFont="1" applyAlignment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3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>
      <alignment vertical="top"/>
    </xf>
    <xf numFmtId="0" fontId="10" fillId="0" borderId="0" xfId="0" applyFont="1" applyAlignment="1">
      <alignment horizontal="left"/>
    </xf>
    <xf numFmtId="0" fontId="12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 applyAlignment="1"/>
    <xf numFmtId="0" fontId="0" fillId="0" borderId="0" xfId="0" applyAlignment="1">
      <alignment horizontal="right"/>
    </xf>
    <xf numFmtId="0" fontId="8" fillId="0" borderId="0" xfId="0" applyFont="1" applyAlignment="1">
      <alignment horizontal="right"/>
    </xf>
    <xf numFmtId="0" fontId="16" fillId="0" borderId="7" xfId="0" applyFont="1" applyBorder="1" applyAlignment="1">
      <alignment horizontal="right" vertical="center"/>
    </xf>
    <xf numFmtId="22" fontId="16" fillId="0" borderId="7" xfId="0" applyNumberFormat="1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0" fontId="14" fillId="2" borderId="5" xfId="0" applyFont="1" applyFill="1" applyBorder="1" applyAlignment="1">
      <alignment horizontal="right" vertical="center"/>
    </xf>
    <xf numFmtId="0" fontId="14" fillId="2" borderId="6" xfId="0" applyFont="1" applyFill="1" applyBorder="1" applyAlignment="1">
      <alignment horizontal="center" vertical="center"/>
    </xf>
    <xf numFmtId="0" fontId="17" fillId="0" borderId="8" xfId="0" applyFont="1" applyBorder="1" applyAlignment="1">
      <alignment horizontal="right" vertical="center"/>
    </xf>
    <xf numFmtId="0" fontId="18" fillId="0" borderId="8" xfId="0" applyFont="1" applyBorder="1" applyAlignment="1">
      <alignment horizontal="right" vertical="center"/>
    </xf>
    <xf numFmtId="22" fontId="18" fillId="0" borderId="8" xfId="0" applyNumberFormat="1" applyFont="1" applyBorder="1" applyAlignment="1">
      <alignment horizontal="right" vertical="center"/>
    </xf>
    <xf numFmtId="22" fontId="18" fillId="0" borderId="9" xfId="0" applyNumberFormat="1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V0499 Dra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16021</c:v>
                </c:pt>
                <c:pt idx="2">
                  <c:v>16021.5</c:v>
                </c:pt>
                <c:pt idx="3">
                  <c:v>17334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AB-4A4A-91B4-EEB167FB90A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16021</c:v>
                </c:pt>
                <c:pt idx="2">
                  <c:v>16021.5</c:v>
                </c:pt>
                <c:pt idx="3">
                  <c:v>17334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-3.837799999746494E-2</c:v>
                </c:pt>
                <c:pt idx="2">
                  <c:v>-3.5386999996262603E-2</c:v>
                </c:pt>
                <c:pt idx="3">
                  <c:v>-4.5711999999184627E-2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AB-4A4A-91B4-EEB167FB90A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16021</c:v>
                </c:pt>
                <c:pt idx="2">
                  <c:v>16021.5</c:v>
                </c:pt>
                <c:pt idx="3">
                  <c:v>17334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AB-4A4A-91B4-EEB167FB90A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16021</c:v>
                </c:pt>
                <c:pt idx="2">
                  <c:v>16021.5</c:v>
                </c:pt>
                <c:pt idx="3">
                  <c:v>17334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AB-4A4A-91B4-EEB167FB90A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16021</c:v>
                </c:pt>
                <c:pt idx="2">
                  <c:v>16021.5</c:v>
                </c:pt>
                <c:pt idx="3">
                  <c:v>17334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AB-4A4A-91B4-EEB167FB90A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16021</c:v>
                </c:pt>
                <c:pt idx="2">
                  <c:v>16021.5</c:v>
                </c:pt>
                <c:pt idx="3">
                  <c:v>17334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AB-4A4A-91B4-EEB167FB90A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5.9999999999999995E-4</c:v>
                  </c:pt>
                  <c:pt idx="3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16021</c:v>
                </c:pt>
                <c:pt idx="2">
                  <c:v>16021.5</c:v>
                </c:pt>
                <c:pt idx="3">
                  <c:v>17334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AB-4A4A-91B4-EEB167FB90A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16021</c:v>
                </c:pt>
                <c:pt idx="2">
                  <c:v>16021.5</c:v>
                </c:pt>
                <c:pt idx="3">
                  <c:v>17334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7.0865013644046487E-2</c:v>
                </c:pt>
                <c:pt idx="1">
                  <c:v>-3.6881103793606082E-2</c:v>
                </c:pt>
                <c:pt idx="2">
                  <c:v>-3.6884466446294353E-2</c:v>
                </c:pt>
                <c:pt idx="3">
                  <c:v>-4.571142975301172E-2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AB-4A4A-91B4-EEB167FB90A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16021</c:v>
                </c:pt>
                <c:pt idx="2">
                  <c:v>16021.5</c:v>
                </c:pt>
                <c:pt idx="3">
                  <c:v>17334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EAB-4A4A-91B4-EEB167FB90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877296"/>
        <c:axId val="1"/>
      </c:scatterChart>
      <c:valAx>
        <c:axId val="7358772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58772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133350</xdr:colOff>
      <xdr:row>0</xdr:row>
      <xdr:rowOff>0</xdr:rowOff>
    </xdr:from>
    <xdr:to>
      <xdr:col>17</xdr:col>
      <xdr:colOff>219075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A0D8A30-3FAD-D022-9FA6-CF81976405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2.28515625" customWidth="1"/>
    <col min="6" max="6" width="15.28515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1" t="s">
        <v>44</v>
      </c>
    </row>
    <row r="2" spans="1:7" ht="12.95" customHeight="1" x14ac:dyDescent="0.2">
      <c r="A2" t="s">
        <v>23</v>
      </c>
      <c r="C2" s="2"/>
      <c r="D2" s="2" t="s">
        <v>39</v>
      </c>
    </row>
    <row r="3" spans="1:7" ht="12.95" customHeight="1" thickBot="1" x14ac:dyDescent="0.25"/>
    <row r="4" spans="1:7" ht="12.95" customHeight="1" thickTop="1" thickBot="1" x14ac:dyDescent="0.25">
      <c r="A4" s="4" t="s">
        <v>0</v>
      </c>
      <c r="C4" s="24" t="s">
        <v>37</v>
      </c>
      <c r="D4" s="25" t="s">
        <v>37</v>
      </c>
    </row>
    <row r="5" spans="1:7" ht="12.95" customHeight="1" x14ac:dyDescent="0.2"/>
    <row r="6" spans="1:7" ht="12.95" customHeight="1" x14ac:dyDescent="0.2">
      <c r="A6" s="4" t="s">
        <v>1</v>
      </c>
    </row>
    <row r="7" spans="1:7" ht="12.95" customHeight="1" x14ac:dyDescent="0.2">
      <c r="A7" t="s">
        <v>2</v>
      </c>
      <c r="C7" s="32">
        <v>51400.646999999997</v>
      </c>
      <c r="D7" s="26" t="s">
        <v>38</v>
      </c>
    </row>
    <row r="8" spans="1:7" ht="12.95" customHeight="1" x14ac:dyDescent="0.2">
      <c r="A8" t="s">
        <v>3</v>
      </c>
      <c r="C8" s="33">
        <v>0.26821800000000001</v>
      </c>
      <c r="D8" s="26" t="s">
        <v>38</v>
      </c>
    </row>
    <row r="9" spans="1:7" ht="12.95" customHeight="1" x14ac:dyDescent="0.2">
      <c r="A9" s="8" t="s">
        <v>29</v>
      </c>
      <c r="B9" s="9"/>
      <c r="C9" s="10">
        <v>-9.5</v>
      </c>
      <c r="D9" s="9" t="s">
        <v>30</v>
      </c>
      <c r="E9" s="9"/>
    </row>
    <row r="10" spans="1:7" ht="12.95" customHeight="1" thickBot="1" x14ac:dyDescent="0.25">
      <c r="A10" s="9"/>
      <c r="B10" s="9"/>
      <c r="C10" s="3" t="s">
        <v>19</v>
      </c>
      <c r="D10" s="3" t="s">
        <v>20</v>
      </c>
      <c r="E10" s="9"/>
    </row>
    <row r="11" spans="1:7" ht="12.95" customHeight="1" x14ac:dyDescent="0.2">
      <c r="A11" s="9" t="s">
        <v>15</v>
      </c>
      <c r="B11" s="9"/>
      <c r="C11" s="18">
        <f ca="1">INTERCEPT(INDIRECT($G$11):G992,INDIRECT($F$11):F992)</f>
        <v>7.0865013644046487E-2</v>
      </c>
      <c r="D11" s="2"/>
      <c r="E11" s="9"/>
      <c r="F11" s="19" t="str">
        <f>"F"&amp;E19</f>
        <v>F22</v>
      </c>
      <c r="G11" s="20" t="str">
        <f>"G"&amp;E19</f>
        <v>G22</v>
      </c>
    </row>
    <row r="12" spans="1:7" ht="12.95" customHeight="1" x14ac:dyDescent="0.2">
      <c r="A12" s="9" t="s">
        <v>16</v>
      </c>
      <c r="B12" s="9"/>
      <c r="C12" s="18">
        <f ca="1">SLOPE(INDIRECT($G$11):G992,INDIRECT($F$11):F992)</f>
        <v>-6.7253053765465682E-6</v>
      </c>
      <c r="D12" s="2"/>
      <c r="E12" s="37" t="s">
        <v>49</v>
      </c>
      <c r="F12" s="38" t="s">
        <v>48</v>
      </c>
    </row>
    <row r="13" spans="1:7" ht="12.95" customHeight="1" x14ac:dyDescent="0.2">
      <c r="A13" s="9" t="s">
        <v>18</v>
      </c>
      <c r="B13" s="9"/>
      <c r="C13" s="2" t="s">
        <v>13</v>
      </c>
      <c r="D13" s="13"/>
      <c r="E13" s="34" t="s">
        <v>34</v>
      </c>
      <c r="F13" s="39">
        <v>1</v>
      </c>
    </row>
    <row r="14" spans="1:7" ht="12.95" customHeight="1" x14ac:dyDescent="0.2">
      <c r="A14" s="9"/>
      <c r="B14" s="9"/>
      <c r="C14" s="9"/>
      <c r="D14" s="13"/>
      <c r="E14" s="34" t="s">
        <v>31</v>
      </c>
      <c r="F14" s="40">
        <f ca="1">NOW()+15018.5+$C$9/24</f>
        <v>60536.744829745367</v>
      </c>
    </row>
    <row r="15" spans="1:7" ht="12.95" customHeight="1" x14ac:dyDescent="0.2">
      <c r="A15" s="11" t="s">
        <v>17</v>
      </c>
      <c r="B15" s="9"/>
      <c r="C15" s="12">
        <f ca="1">(C7+C11)+(C8+C12)*INT(MAX(F21:F3533))</f>
        <v>56049.892100570243</v>
      </c>
      <c r="D15" s="13"/>
      <c r="E15" s="34" t="s">
        <v>35</v>
      </c>
      <c r="F15" s="40">
        <f ca="1">ROUND(2*($F$14-$C$7)/$C$8,0)/2+$F$13</f>
        <v>34063</v>
      </c>
    </row>
    <row r="16" spans="1:7" ht="12.95" customHeight="1" x14ac:dyDescent="0.2">
      <c r="A16" s="14" t="s">
        <v>4</v>
      </c>
      <c r="B16" s="9"/>
      <c r="C16" s="15">
        <f ca="1">+C8+C12</f>
        <v>0.26821127469462347</v>
      </c>
      <c r="D16" s="13"/>
      <c r="E16" s="34" t="s">
        <v>36</v>
      </c>
      <c r="F16" s="40">
        <f ca="1">ROUND(2*($F$14-$C$15)/$C$16,0)/2+$F$13</f>
        <v>16730</v>
      </c>
    </row>
    <row r="17" spans="1:18" ht="12.95" customHeight="1" thickBot="1" x14ac:dyDescent="0.25">
      <c r="A17" s="13" t="s">
        <v>28</v>
      </c>
      <c r="B17" s="9"/>
      <c r="C17" s="9">
        <f>COUNT(C21:C2191)</f>
        <v>4</v>
      </c>
      <c r="D17" s="13"/>
      <c r="E17" s="35" t="s">
        <v>46</v>
      </c>
      <c r="F17" s="41">
        <f ca="1">+$C$15+$C$16*$F$16-15018.5-$C$9/24</f>
        <v>45518.962559544627</v>
      </c>
    </row>
    <row r="18" spans="1:18" ht="12.95" customHeight="1" thickTop="1" thickBot="1" x14ac:dyDescent="0.25">
      <c r="A18" s="14" t="s">
        <v>5</v>
      </c>
      <c r="B18" s="9"/>
      <c r="C18" s="16">
        <f ca="1">+C15</f>
        <v>56049.892100570243</v>
      </c>
      <c r="D18" s="17">
        <f ca="1">+C16</f>
        <v>0.26821127469462347</v>
      </c>
      <c r="E18" s="36" t="s">
        <v>47</v>
      </c>
      <c r="F18" s="42">
        <f ca="1">+($C$15+$C$16*$F$16)-($C$16/2)-15018.5-$C$9/24</f>
        <v>45518.828453907277</v>
      </c>
    </row>
    <row r="19" spans="1:18" ht="12.95" customHeight="1" thickTop="1" x14ac:dyDescent="0.2">
      <c r="A19" s="21" t="s">
        <v>32</v>
      </c>
      <c r="E19" s="22">
        <v>22</v>
      </c>
    </row>
    <row r="20" spans="1:18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">
        <v>38</v>
      </c>
      <c r="I20" s="6" t="s">
        <v>50</v>
      </c>
      <c r="J20" s="6" t="s">
        <v>45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3" t="s">
        <v>33</v>
      </c>
    </row>
    <row r="21" spans="1:18" ht="12.95" customHeight="1" x14ac:dyDescent="0.2">
      <c r="A21" t="s">
        <v>38</v>
      </c>
      <c r="C21" s="7">
        <v>51400.646999999997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7.0865013644046487E-2</v>
      </c>
      <c r="Q21" s="1">
        <f>+C21-15018.5</f>
        <v>36382.146999999997</v>
      </c>
    </row>
    <row r="22" spans="1:18" ht="12.95" customHeight="1" x14ac:dyDescent="0.2">
      <c r="A22" s="27" t="s">
        <v>40</v>
      </c>
      <c r="B22" s="28" t="s">
        <v>41</v>
      </c>
      <c r="C22" s="27">
        <v>55697.729200000002</v>
      </c>
      <c r="D22" s="27">
        <v>8.0000000000000004E-4</v>
      </c>
      <c r="E22">
        <f>+(C22-C$7)/C$8</f>
        <v>16020.856914897598</v>
      </c>
      <c r="F22">
        <f>ROUND(2*E22,0)/2</f>
        <v>16021</v>
      </c>
      <c r="G22">
        <f>+C22-(C$7+F22*C$8)</f>
        <v>-3.837799999746494E-2</v>
      </c>
      <c r="I22">
        <f>+G22</f>
        <v>-3.837799999746494E-2</v>
      </c>
      <c r="O22">
        <f ca="1">+C$11+C$12*$F22</f>
        <v>-3.6881103793606082E-2</v>
      </c>
      <c r="Q22" s="1">
        <f>+C22-15018.5</f>
        <v>40679.229200000002</v>
      </c>
    </row>
    <row r="23" spans="1:18" ht="12.95" customHeight="1" x14ac:dyDescent="0.2">
      <c r="A23" s="27" t="s">
        <v>40</v>
      </c>
      <c r="B23" s="28" t="s">
        <v>42</v>
      </c>
      <c r="C23" s="27">
        <v>55697.866300000002</v>
      </c>
      <c r="D23" s="27">
        <v>5.9999999999999995E-4</v>
      </c>
      <c r="E23">
        <f>+(C23-C$7)/C$8</f>
        <v>16021.368066274465</v>
      </c>
      <c r="F23">
        <f>ROUND(2*E23,0)/2</f>
        <v>16021.5</v>
      </c>
      <c r="G23">
        <f>+C23-(C$7+F23*C$8)</f>
        <v>-3.5386999996262603E-2</v>
      </c>
      <c r="I23">
        <f>+G23</f>
        <v>-3.5386999996262603E-2</v>
      </c>
      <c r="O23">
        <f ca="1">+C$11+C$12*$F23</f>
        <v>-3.6884466446294353E-2</v>
      </c>
      <c r="Q23" s="1">
        <f>+C23-15018.5</f>
        <v>40679.366300000002</v>
      </c>
    </row>
    <row r="24" spans="1:18" ht="12.95" customHeight="1" x14ac:dyDescent="0.2">
      <c r="A24" s="29" t="s">
        <v>43</v>
      </c>
      <c r="B24" s="30" t="s">
        <v>41</v>
      </c>
      <c r="C24" s="29">
        <v>56049.892099999997</v>
      </c>
      <c r="D24" s="29">
        <v>5.9999999999999995E-4</v>
      </c>
      <c r="E24">
        <f>+(C24-C$7)/C$8</f>
        <v>17333.829571467984</v>
      </c>
      <c r="F24">
        <f>ROUND(2*E24,0)/2</f>
        <v>17334</v>
      </c>
      <c r="G24">
        <f>+C24-(C$7+F24*C$8)</f>
        <v>-4.5711999999184627E-2</v>
      </c>
      <c r="I24">
        <f>+G24</f>
        <v>-4.5711999999184627E-2</v>
      </c>
      <c r="O24">
        <f ca="1">+C$11+C$12*$F24</f>
        <v>-4.571142975301172E-2</v>
      </c>
      <c r="Q24" s="1">
        <f>+C24-15018.5</f>
        <v>41031.392099999997</v>
      </c>
    </row>
    <row r="25" spans="1:18" ht="12.95" customHeight="1" x14ac:dyDescent="0.2">
      <c r="C25" s="7"/>
      <c r="D25" s="7"/>
      <c r="Q25" s="1"/>
    </row>
    <row r="26" spans="1:18" ht="12.95" customHeight="1" x14ac:dyDescent="0.2">
      <c r="C26" s="7"/>
      <c r="D26" s="7"/>
      <c r="Q26" s="1"/>
    </row>
    <row r="27" spans="1:18" ht="12.95" customHeight="1" x14ac:dyDescent="0.2">
      <c r="C27" s="7"/>
      <c r="D27" s="7"/>
      <c r="Q27" s="1"/>
    </row>
    <row r="28" spans="1:18" ht="12.95" customHeight="1" x14ac:dyDescent="0.2">
      <c r="C28" s="7"/>
      <c r="D28" s="7"/>
      <c r="Q28" s="1"/>
    </row>
    <row r="29" spans="1:18" ht="12.95" customHeight="1" x14ac:dyDescent="0.2">
      <c r="C29" s="7"/>
      <c r="D29" s="7"/>
      <c r="Q29" s="1"/>
    </row>
    <row r="30" spans="1:18" ht="12.95" customHeight="1" x14ac:dyDescent="0.2">
      <c r="C30" s="7"/>
      <c r="D30" s="7"/>
      <c r="Q30" s="1"/>
    </row>
    <row r="31" spans="1:18" ht="12.95" customHeight="1" x14ac:dyDescent="0.2">
      <c r="C31" s="7"/>
      <c r="D31" s="7"/>
      <c r="Q31" s="1"/>
    </row>
    <row r="32" spans="1:18" ht="12.95" customHeight="1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5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2024-08-14T05:52:33Z</dcterms:modified>
</cp:coreProperties>
</file>