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C7AE2D4-2D93-4274-8891-87D929C7E1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F15" i="1" s="1"/>
  <c r="E23" i="1"/>
  <c r="F23" i="1"/>
  <c r="G23" i="1"/>
  <c r="I23" i="1"/>
  <c r="G11" i="1"/>
  <c r="F11" i="1"/>
  <c r="Q23" i="1"/>
  <c r="E22" i="1"/>
  <c r="F22" i="1"/>
  <c r="G22" i="1"/>
  <c r="I22" i="1"/>
  <c r="Q22" i="1"/>
  <c r="E21" i="1"/>
  <c r="F21" i="1"/>
  <c r="G21" i="1"/>
  <c r="H21" i="1"/>
  <c r="C17" i="1"/>
  <c r="Q21" i="1"/>
  <c r="C11" i="1"/>
  <c r="C12" i="1"/>
  <c r="C16" i="1" l="1"/>
  <c r="D18" i="1" s="1"/>
  <c r="O21" i="1"/>
  <c r="C15" i="1"/>
  <c r="O22" i="1"/>
  <c r="O23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<sst xmlns="http://schemas.openxmlformats.org/spreadsheetml/2006/main" count="57" uniqueCount="51">
  <si>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</si>
  <si>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</si>
  <si>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</si>
  <si>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</si>
  <si>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</si>
  <si>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</si>
  <si>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</si>
  <si>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</si>
  <si>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</si>
  <si>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</si>
  <si>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</si>
  <si>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</si>
  <si>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</si>
  <si>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</si>
  <si>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</si>
  <si>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</si>
  <si>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</si>
  <si>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</si>
  <si>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</si>
  <si>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</si>
  <si>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</si>
  <si>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</si>
  <si>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</si>
  <si>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</si>
  <si>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</si>
  <si>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</si>
  <si>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</si>
  <si>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</si>
  <si>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</si>
  <si>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</si>
  <si>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</si>
  <si>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</si>
  <si>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</si>
  <si>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</si>
  <si>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</si>
  <si>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</si>
  <si>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</si>
  <si>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</si>
  <si>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OEJV 0104</t>
  </si>
  <si>
    <t>Dra</t>
  </si>
  <si>
    <t>EW</t>
  </si>
  <si>
    <t>RHN 2015</t>
  </si>
  <si>
    <t>IBVS 6092</t>
  </si>
  <si>
    <t>V0539 Dra / GSC 4448-1301</t>
  </si>
  <si>
    <t>CCD</t>
  </si>
  <si>
    <t xml:space="preserve">Mag </t>
  </si>
  <si>
    <t>Next ToM-P</t>
  </si>
  <si>
    <t>Next ToM-S</t>
  </si>
  <si>
    <t>13.36-13.98</t>
  </si>
  <si>
    <t>Nelson pc</t>
  </si>
  <si>
    <t>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</si>
</sst>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39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 applyAlignment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>
      <alignment vertical="top"/>
    </xf>
    <xf numFmtId="0" fontId="0" fillId="0" borderId="0" xfId="0">
      <alignment vertical="top"/>
    </xf>
    <xf numFmtId="0" fontId="10" fillId="0" borderId="0" xfId="0" applyFont="1">
      <alignment vertical="top"/>
    </xf>
    <xf numFmtId="0" fontId="3" fillId="0" borderId="0" xfId="0" applyFont="1">
      <alignment vertical="top"/>
    </xf>
    <xf numFmtId="0" fontId="6" fillId="0" borderId="0" xfId="0" applyFont="1" applyAlignment="1">
      <alignment horizontal="center"/>
    </xf>
    <xf numFmtId="0" fontId="8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11" fillId="0" borderId="0" xfId="0" applyFont="1">
      <alignment vertical="top"/>
    </xf>
    <xf numFmtId="0" fontId="10" fillId="0" borderId="0" xfId="0" applyFont="1" applyAlignment="1">
      <alignment horizontal="left"/>
    </xf>
    <xf numFmtId="0" fontId="12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0" xfId="0" applyFont="1" applyAlignment="1">
      <alignment horizontal="left"/>
    </xf>
    <xf numFmtId="0" fontId="14" fillId="0" borderId="0" xfId="0" applyFont="1" applyAlignment="1"/>
    <xf numFmtId="0" fontId="0" fillId="0" borderId="0" xfId="0" applyAlignment="1">
      <alignment horizontal="right"/>
    </xf>
    <xf numFmtId="0" fontId="15" fillId="0" borderId="7" xfId="0" applyFont="1" applyBorder="1" applyAlignment="1">
      <alignment horizontal="right" vertical="center"/>
    </xf>
    <xf numFmtId="22" fontId="15" fillId="0" borderId="7" xfId="0" applyNumberFormat="1" applyFont="1" applyBorder="1" applyAlignment="1">
      <alignment horizontal="right" vertical="center"/>
    </xf>
    <xf numFmtId="0" fontId="15" fillId="0" borderId="10" xfId="0" applyFont="1" applyBorder="1" applyAlignment="1">
      <alignment horizontal="right" vertical="center"/>
    </xf>
    <xf numFmtId="0" fontId="13" fillId="2" borderId="5" xfId="0" applyFont="1" applyFill="1" applyBorder="1" applyAlignment="1">
      <alignment horizontal="right" vertical="center"/>
    </xf>
    <xf numFmtId="0" fontId="13" fillId="2" borderId="6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right" vertical="center"/>
    </xf>
    <xf numFmtId="0" fontId="17" fillId="0" borderId="8" xfId="0" applyFont="1" applyBorder="1" applyAlignment="1">
      <alignment horizontal="right" vertical="center"/>
    </xf>
    <xf numFmtId="22" fontId="17" fillId="0" borderId="8" xfId="0" applyNumberFormat="1" applyFont="1" applyBorder="1" applyAlignment="1">
      <alignment horizontal="right" vertical="center"/>
    </xf>
    <xf numFmtId="22" fontId="17" fillId="0" borderId="9" xfId="0" applyNumberFormat="1" applyFont="1" applyBorder="1" applyAlignment="1">
      <alignment horizontal="right" vertical="center"/>
    </xf>
    <xf numFmtId="0" fontId="13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V0539 Dra - O-C Diagr.</a:t>
            </a:r>
          </a:p>
        </c:rich>
      </c:tx>
      <c:layout>
        <c:manualLayout>
          <c:xMode val="edge"/>
          <c:yMode val="edge"/>
          <c:x val="0.34462475695692679"/>
          <c:y val="4.30107526881720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38449047922791"/>
          <c:y val="0.14076246334310852"/>
          <c:w val="0.8129608202555603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OEJV 0104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8082.5</c:v>
                </c:pt>
                <c:pt idx="2">
                  <c:v>10232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E9-411B-9AE1-C9DBBC60FF8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8082.5</c:v>
                </c:pt>
                <c:pt idx="2">
                  <c:v>10232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-6.3200000004144385E-3</c:v>
                </c:pt>
                <c:pt idx="2">
                  <c:v>-8.3720000038738362E-3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8E9-411B-9AE1-C9DBBC60FF8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8082.5</c:v>
                </c:pt>
                <c:pt idx="2">
                  <c:v>10232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8E9-411B-9AE1-C9DBBC60FF8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8082.5</c:v>
                </c:pt>
                <c:pt idx="2">
                  <c:v>10232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8E9-411B-9AE1-C9DBBC60FF8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8082.5</c:v>
                </c:pt>
                <c:pt idx="2">
                  <c:v>10232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8E9-411B-9AE1-C9DBBC60FF8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8082.5</c:v>
                </c:pt>
                <c:pt idx="2">
                  <c:v>10232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8E9-411B-9AE1-C9DBBC60FF8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8082.5</c:v>
                </c:pt>
                <c:pt idx="2">
                  <c:v>10232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8E9-411B-9AE1-C9DBBC60FF8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8082.5</c:v>
                </c:pt>
                <c:pt idx="2">
                  <c:v>10232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1.3958827760268636E-3</c:v>
                </c:pt>
                <c:pt idx="1">
                  <c:v>-6.3200000004144394E-3</c:v>
                </c:pt>
                <c:pt idx="2">
                  <c:v>-8.3720000038738362E-3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8E9-411B-9AE1-C9DBBC60FF8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8082.5</c:v>
                </c:pt>
                <c:pt idx="2">
                  <c:v>10232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8E9-411B-9AE1-C9DBBC60F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4355344"/>
        <c:axId val="1"/>
      </c:scatterChart>
      <c:valAx>
        <c:axId val="7943553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19176726620509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73637702503684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43553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409441087905248"/>
          <c:y val="0.92375366568914952"/>
          <c:w val="0.77908751096834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17</xdr:col>
      <xdr:colOff>180975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30BCBA1-E706-1ACD-5536-ACA3037ED4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5703125" customWidth="1"/>
    <col min="6" max="6" width="17" customWidth="1"/>
    <col min="7" max="7" width="8.140625" customWidth="1"/>
    <col min="8" max="8" width="10.5703125" customWidth="1"/>
    <col min="9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27" t="s">
        <v>43</v>
      </c>
    </row>
    <row r="2" spans="1:7" ht="12.95" customHeight="1" x14ac:dyDescent="0.2">
      <c r="A2" t="s">
        <v>23</v>
      </c>
      <c r="B2" t="s">
        <v>40</v>
      </c>
      <c r="C2" s="2"/>
      <c r="D2" s="2" t="s">
        <v>39</v>
      </c>
    </row>
    <row r="3" spans="1:7" ht="12.95" customHeight="1" thickBot="1" x14ac:dyDescent="0.25"/>
    <row r="4" spans="1:7" ht="12.95" customHeight="1" thickTop="1" thickBot="1" x14ac:dyDescent="0.25">
      <c r="A4" s="4" t="s">
        <v>0</v>
      </c>
      <c r="C4" s="24" t="s">
        <v>37</v>
      </c>
      <c r="D4" s="25" t="s">
        <v>37</v>
      </c>
    </row>
    <row r="5" spans="1:7" ht="12.95" customHeight="1" x14ac:dyDescent="0.2"/>
    <row r="6" spans="1:7" ht="12.95" customHeight="1" x14ac:dyDescent="0.2">
      <c r="A6" s="4" t="s">
        <v>1</v>
      </c>
    </row>
    <row r="7" spans="1:7" ht="12.95" customHeight="1" x14ac:dyDescent="0.2">
      <c r="A7" t="s">
        <v>2</v>
      </c>
      <c r="C7" s="28">
        <v>53746.5772</v>
      </c>
      <c r="D7" s="26" t="s">
        <v>38</v>
      </c>
    </row>
    <row r="8" spans="1:7" ht="12.95" customHeight="1" x14ac:dyDescent="0.2">
      <c r="A8" t="s">
        <v>3</v>
      </c>
      <c r="C8" s="28">
        <v>0.333096</v>
      </c>
      <c r="D8" s="26" t="s">
        <v>38</v>
      </c>
    </row>
    <row r="9" spans="1:7" ht="12.95" customHeight="1" x14ac:dyDescent="0.2">
      <c r="A9" s="8" t="s">
        <v>29</v>
      </c>
      <c r="B9" s="9"/>
      <c r="C9" s="10">
        <v>-9.5</v>
      </c>
      <c r="D9" s="9" t="s">
        <v>30</v>
      </c>
      <c r="E9" s="9"/>
    </row>
    <row r="10" spans="1:7" ht="12.95" customHeight="1" thickBot="1" x14ac:dyDescent="0.25">
      <c r="A10" s="9"/>
      <c r="B10" s="9"/>
      <c r="C10" s="3" t="s">
        <v>19</v>
      </c>
      <c r="D10" s="3" t="s">
        <v>20</v>
      </c>
      <c r="E10" s="9"/>
    </row>
    <row r="11" spans="1:7" ht="12.95" customHeight="1" x14ac:dyDescent="0.2">
      <c r="A11" s="9" t="s">
        <v>15</v>
      </c>
      <c r="B11" s="9"/>
      <c r="C11" s="18">
        <f ca="1">INTERCEPT(INDIRECT($G$11):G992,INDIRECT($F$11):F992)</f>
        <v>1.3958827760268636E-3</v>
      </c>
      <c r="D11" s="2"/>
      <c r="E11" s="9"/>
      <c r="F11" s="19" t="str">
        <f>"F"&amp;E19</f>
        <v>F22</v>
      </c>
      <c r="G11" s="20" t="str">
        <f>"G"&amp;E19</f>
        <v>G22</v>
      </c>
    </row>
    <row r="12" spans="1:7" ht="12.95" customHeight="1" x14ac:dyDescent="0.2">
      <c r="A12" s="9" t="s">
        <v>16</v>
      </c>
      <c r="B12" s="9"/>
      <c r="C12" s="18">
        <f ca="1">SLOPE(INDIRECT($G$11):G992,INDIRECT($F$11):F992)</f>
        <v>-9.5464061570569786E-7</v>
      </c>
      <c r="D12" s="2"/>
      <c r="E12" s="32" t="s">
        <v>45</v>
      </c>
      <c r="F12" s="33" t="s">
        <v>48</v>
      </c>
    </row>
    <row r="13" spans="1:7" ht="12.95" customHeight="1" x14ac:dyDescent="0.2">
      <c r="A13" s="9" t="s">
        <v>18</v>
      </c>
      <c r="B13" s="9"/>
      <c r="C13" s="2" t="s">
        <v>13</v>
      </c>
      <c r="D13" s="13"/>
      <c r="E13" s="29" t="s">
        <v>34</v>
      </c>
      <c r="F13" s="34">
        <v>1</v>
      </c>
    </row>
    <row r="14" spans="1:7" ht="12.95" customHeight="1" x14ac:dyDescent="0.2">
      <c r="A14" s="9"/>
      <c r="B14" s="9"/>
      <c r="C14" s="9"/>
      <c r="D14" s="13"/>
      <c r="E14" s="29" t="s">
        <v>31</v>
      </c>
      <c r="F14" s="35">
        <f ca="1">NOW()+15018.5+$C$9/24</f>
        <v>60536.764196874996</v>
      </c>
    </row>
    <row r="15" spans="1:7" ht="12.95" customHeight="1" x14ac:dyDescent="0.2">
      <c r="A15" s="11" t="s">
        <v>17</v>
      </c>
      <c r="B15" s="9"/>
      <c r="C15" s="12">
        <f ca="1">(C7+C11)+(C8+C12)*INT(MAX(F21:F3533))</f>
        <v>57154.807099999998</v>
      </c>
      <c r="D15" s="13"/>
      <c r="E15" s="29" t="s">
        <v>35</v>
      </c>
      <c r="F15" s="35">
        <f ca="1">ROUND(2*($F$14-$C$7)/$C$8,0)/2+$F$13</f>
        <v>20386</v>
      </c>
    </row>
    <row r="16" spans="1:7" ht="12.95" customHeight="1" x14ac:dyDescent="0.2">
      <c r="A16" s="14" t="s">
        <v>4</v>
      </c>
      <c r="B16" s="9"/>
      <c r="C16" s="15">
        <f ca="1">+C8+C12</f>
        <v>0.33309504535938428</v>
      </c>
      <c r="D16" s="13"/>
      <c r="E16" s="29" t="s">
        <v>36</v>
      </c>
      <c r="F16" s="35">
        <f ca="1">ROUND(2*($F$14-$C$15)/$C$16,0)/2+$F$13</f>
        <v>10154</v>
      </c>
    </row>
    <row r="17" spans="1:23" ht="12.95" customHeight="1" thickBot="1" x14ac:dyDescent="0.25">
      <c r="A17" s="13" t="s">
        <v>28</v>
      </c>
      <c r="B17" s="9"/>
      <c r="C17" s="9">
        <f>COUNT(C21:C2191)</f>
        <v>3</v>
      </c>
      <c r="D17" s="13"/>
      <c r="E17" s="30" t="s">
        <v>46</v>
      </c>
      <c r="F17" s="36">
        <f ca="1">+$C$15+$C$16*$F$16-15018.5-$C$9/24</f>
        <v>45518.950023912519</v>
      </c>
    </row>
    <row r="18" spans="1:23" ht="12.95" customHeight="1" thickTop="1" thickBot="1" x14ac:dyDescent="0.25">
      <c r="A18" s="14" t="s">
        <v>5</v>
      </c>
      <c r="B18" s="9"/>
      <c r="C18" s="16">
        <f ca="1">+C15</f>
        <v>57154.807099999998</v>
      </c>
      <c r="D18" s="17">
        <f ca="1">+C16</f>
        <v>0.33309504535938428</v>
      </c>
      <c r="E18" s="31" t="s">
        <v>47</v>
      </c>
      <c r="F18" s="37">
        <f ca="1">+($C$15+$C$16*$F$16)-($C$16/2)-15018.5-$C$9/24</f>
        <v>45518.783476389843</v>
      </c>
    </row>
    <row r="19" spans="1:23" ht="12.95" customHeight="1" thickTop="1" x14ac:dyDescent="0.2">
      <c r="A19" s="21" t="s">
        <v>32</v>
      </c>
      <c r="E19" s="22">
        <v>22</v>
      </c>
    </row>
    <row r="20" spans="1:23" ht="12.95" customHeight="1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38</v>
      </c>
      <c r="I20" s="6" t="s">
        <v>44</v>
      </c>
      <c r="J20" s="6" t="s">
        <v>50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3" t="s">
        <v>33</v>
      </c>
    </row>
    <row r="21" spans="1:23" ht="12.95" customHeight="1" x14ac:dyDescent="0.2">
      <c r="A21" s="26" t="s">
        <v>38</v>
      </c>
      <c r="C21" s="7">
        <v>53746.5772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1.3958827760268636E-3</v>
      </c>
      <c r="Q21" s="1">
        <f>+C21-15018.5</f>
        <v>38728.0772</v>
      </c>
    </row>
    <row r="22" spans="1:23" ht="12.95" customHeight="1" x14ac:dyDescent="0.2">
      <c r="A22" s="4" t="s">
        <v>42</v>
      </c>
      <c r="C22" s="7">
        <v>56438.819300000003</v>
      </c>
      <c r="D22" s="7">
        <v>2.0000000000000001E-4</v>
      </c>
      <c r="E22">
        <f>+(C22-C$7)/C$8</f>
        <v>8082.481026490871</v>
      </c>
      <c r="F22">
        <f>ROUND(2*E22,0)/2</f>
        <v>8082.5</v>
      </c>
      <c r="G22">
        <f>+C22-(C$7+F22*C$8)</f>
        <v>-6.3200000004144385E-3</v>
      </c>
      <c r="I22">
        <f>+G22</f>
        <v>-6.3200000004144385E-3</v>
      </c>
      <c r="O22">
        <f ca="1">+C$11+C$12*$F22</f>
        <v>-6.3200000004144394E-3</v>
      </c>
      <c r="Q22" s="1">
        <f>+C22-15018.5</f>
        <v>41420.319300000003</v>
      </c>
      <c r="W22" s="38" t="s">
        <v>49</v>
      </c>
    </row>
    <row r="23" spans="1:23" ht="12.95" customHeight="1" x14ac:dyDescent="0.2">
      <c r="A23" s="4" t="s">
        <v>41</v>
      </c>
      <c r="C23" s="7">
        <v>57154.807099999998</v>
      </c>
      <c r="D23" s="7">
        <v>2.0000000000000001E-4</v>
      </c>
      <c r="E23">
        <f>+(C23-C$7)/C$8</f>
        <v>10231.974866104661</v>
      </c>
      <c r="F23">
        <f>ROUND(2*E23,0)/2</f>
        <v>10232</v>
      </c>
      <c r="G23">
        <f>+C23-(C$7+F23*C$8)</f>
        <v>-8.3720000038738362E-3</v>
      </c>
      <c r="I23">
        <f>+G23</f>
        <v>-8.3720000038738362E-3</v>
      </c>
      <c r="O23">
        <f ca="1">+C$11+C$12*$F23</f>
        <v>-8.3720000038738362E-3</v>
      </c>
      <c r="Q23" s="1">
        <f>+C23-15018.5</f>
        <v>42136.307099999998</v>
      </c>
      <c r="W23" s="38" t="s">
        <v>49</v>
      </c>
    </row>
    <row r="24" spans="1:23" ht="12.95" customHeight="1" x14ac:dyDescent="0.2">
      <c r="C24" s="7"/>
      <c r="D24" s="7"/>
      <c r="Q24" s="1"/>
    </row>
    <row r="25" spans="1:23" ht="12.95" customHeight="1" x14ac:dyDescent="0.2">
      <c r="C25" s="7"/>
      <c r="D25" s="7"/>
      <c r="Q25" s="1"/>
    </row>
    <row r="26" spans="1:23" ht="12.95" customHeight="1" x14ac:dyDescent="0.2">
      <c r="C26" s="7"/>
      <c r="D26" s="7"/>
      <c r="Q26" s="1"/>
    </row>
    <row r="27" spans="1:23" ht="12.95" customHeight="1" x14ac:dyDescent="0.2">
      <c r="C27" s="7"/>
      <c r="D27" s="7"/>
      <c r="Q27" s="1"/>
    </row>
    <row r="28" spans="1:23" ht="12.95" customHeight="1" x14ac:dyDescent="0.2">
      <c r="C28" s="7"/>
      <c r="D28" s="7"/>
      <c r="Q28" s="1"/>
    </row>
    <row r="29" spans="1:23" ht="12.95" customHeight="1" x14ac:dyDescent="0.2">
      <c r="C29" s="7"/>
      <c r="D29" s="7"/>
      <c r="Q29" s="1"/>
    </row>
    <row r="30" spans="1:23" ht="12.95" customHeight="1" x14ac:dyDescent="0.2">
      <c r="C30" s="7"/>
      <c r="D30" s="7"/>
      <c r="Q30" s="1"/>
    </row>
    <row r="31" spans="1:23" ht="12.95" customHeight="1" x14ac:dyDescent="0.2">
      <c r="C31" s="7"/>
      <c r="D31" s="7"/>
      <c r="Q31" s="1"/>
    </row>
    <row r="32" spans="1:23" ht="12.95" customHeight="1" x14ac:dyDescent="0.2">
      <c r="C32" s="7"/>
      <c r="D32" s="7"/>
      <c r="Q32" s="1"/>
    </row>
    <row r="33" spans="3:17" ht="12.95" customHeight="1" x14ac:dyDescent="0.2">
      <c r="C33" s="7"/>
      <c r="D33" s="7"/>
      <c r="Q33" s="1"/>
    </row>
    <row r="34" spans="3:17" ht="12.95" customHeight="1" x14ac:dyDescent="0.2">
      <c r="C34" s="7"/>
      <c r="D34" s="7"/>
    </row>
    <row r="35" spans="3:17" ht="12.95" customHeight="1" x14ac:dyDescent="0.2">
      <c r="C35" s="7"/>
      <c r="D35" s="7"/>
    </row>
    <row r="36" spans="3:17" ht="12.95" customHeight="1" x14ac:dyDescent="0.2">
      <c r="C36" s="7"/>
      <c r="D36" s="7"/>
    </row>
    <row r="37" spans="3:17" ht="12.95" customHeight="1" x14ac:dyDescent="0.2">
      <c r="C37" s="7"/>
      <c r="D37" s="7"/>
    </row>
    <row r="38" spans="3:17" ht="12.95" customHeight="1" x14ac:dyDescent="0.2">
      <c r="C38" s="7"/>
      <c r="D38" s="7"/>
    </row>
    <row r="39" spans="3:17" ht="12.95" customHeight="1" x14ac:dyDescent="0.2">
      <c r="C39" s="7"/>
      <c r="D39" s="7"/>
    </row>
    <row r="40" spans="3:17" ht="12.95" customHeight="1" x14ac:dyDescent="0.2">
      <c r="C40" s="7"/>
      <c r="D40" s="7"/>
    </row>
    <row r="41" spans="3:17" ht="12.95" customHeight="1" x14ac:dyDescent="0.2">
      <c r="C41" s="7"/>
      <c r="D41" s="7"/>
    </row>
    <row r="42" spans="3:17" ht="12.95" customHeight="1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5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2024-08-14T06:20:26Z</dcterms:modified>
</cp:coreProperties>
</file>