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0433F9-4DA8-48B0-B7A7-E450C4370A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3" i="1" l="1"/>
  <c r="K23" i="1" s="1"/>
  <c r="G24" i="1"/>
  <c r="K24" i="1" s="1"/>
  <c r="E22" i="1"/>
  <c r="F22" i="1" s="1"/>
  <c r="G22" i="1" s="1"/>
  <c r="J22" i="1" s="1"/>
  <c r="Q22" i="1"/>
  <c r="F14" i="1"/>
  <c r="F15" i="1" s="1"/>
  <c r="E35" i="1"/>
  <c r="F35" i="1" s="1"/>
  <c r="U35" i="1" s="1"/>
  <c r="Q35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27" i="1"/>
  <c r="F27" i="1" s="1"/>
  <c r="G27" i="1" s="1"/>
  <c r="K27" i="1" s="1"/>
  <c r="Q27" i="1"/>
  <c r="E26" i="1"/>
  <c r="F26" i="1" s="1"/>
  <c r="G26" i="1" s="1"/>
  <c r="K26" i="1" s="1"/>
  <c r="Q26" i="1"/>
  <c r="Q25" i="1"/>
  <c r="E25" i="1"/>
  <c r="F25" i="1" s="1"/>
  <c r="G25" i="1" s="1"/>
  <c r="K25" i="1" s="1"/>
  <c r="E23" i="1"/>
  <c r="F23" i="1" s="1"/>
  <c r="E24" i="1"/>
  <c r="F24" i="1" s="1"/>
  <c r="D9" i="1"/>
  <c r="C9" i="1"/>
  <c r="Q23" i="1"/>
  <c r="Q24" i="1"/>
  <c r="E21" i="1"/>
  <c r="F21" i="1" s="1"/>
  <c r="G21" i="1" s="1"/>
  <c r="I21" i="1" s="1"/>
  <c r="C17" i="1"/>
  <c r="Q21" i="1"/>
  <c r="C11" i="1"/>
  <c r="C12" i="1"/>
  <c r="O22" i="1" l="1"/>
  <c r="O35" i="1"/>
  <c r="O29" i="1"/>
  <c r="O33" i="1"/>
  <c r="O31" i="1"/>
  <c r="O28" i="1"/>
  <c r="O32" i="1"/>
  <c r="O30" i="1"/>
  <c r="O34" i="1"/>
  <c r="O25" i="1"/>
  <c r="O26" i="1"/>
  <c r="O27" i="1"/>
  <c r="O24" i="1"/>
  <c r="C15" i="1"/>
  <c r="F16" i="1" s="1"/>
  <c r="O21" i="1"/>
  <c r="O23" i="1"/>
  <c r="C16" i="1"/>
  <c r="D18" i="1" s="1"/>
  <c r="F17" i="1" l="1"/>
  <c r="F18" i="1"/>
  <c r="C18" i="1"/>
</calcChain>
</file>

<file path=xl/sharedStrings.xml><?xml version="1.0" encoding="utf-8"?>
<sst xmlns="http://schemas.openxmlformats.org/spreadsheetml/2006/main" count="84" uniqueCount="61">
  <si>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</si>
  <si>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</si>
  <si>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</si>
  <si>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</si>
  <si>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</si>
  <si>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</si>
  <si>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</si>
  <si>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</si>
  <si>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</si>
  <si>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</si>
  <si>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</si>
  <si>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</si>
  <si>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</si>
  <si>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</si>
  <si>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</si>
  <si>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</si>
  <si>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</si>
  <si>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</si>
  <si>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</si>
  <si>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</si>
  <si>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</si>
  <si>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</si>
  <si>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</si>
  <si>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</si>
  <si>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</si>
  <si>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</si>
  <si>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</si>
  <si>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</si>
  <si>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</si>
  <si>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</si>
  <si>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</si>
  <si>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</si>
  <si>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</si>
  <si>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</si>
  <si>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</si>
  <si>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</si>
  <si>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</si>
  <si>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</si>
  <si>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</si>
  <si>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G3864-1315</t>
  </si>
  <si>
    <t>2017i</t>
  </si>
  <si>
    <t>E?</t>
  </si>
  <si>
    <t>pr_6</t>
  </si>
  <si>
    <t>OEJV 181</t>
  </si>
  <si>
    <t>I</t>
  </si>
  <si>
    <t>OEJV 0181</t>
  </si>
  <si>
    <t>II</t>
  </si>
  <si>
    <t>RHN 2021</t>
  </si>
  <si>
    <t>IBVS 6262</t>
  </si>
  <si>
    <t>2020JAVSO..48….1</t>
  </si>
  <si>
    <t>JBAV, 55</t>
  </si>
  <si>
    <t>JBAV, 60</t>
  </si>
  <si>
    <t>OEJV 226</t>
  </si>
  <si>
    <t>V0548 Dra / G3864-1315</t>
  </si>
  <si>
    <t>Next ToM-P</t>
  </si>
  <si>
    <t>Next ToM-S</t>
  </si>
  <si>
    <t>9.838-10.176</t>
  </si>
  <si>
    <t xml:space="preserve">Mag R1 </t>
  </si>
  <si>
    <t>VSX</t>
  </si>
  <si>
    <t>EW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</si>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</sst>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16"/>
      <name val="Arial"/>
      <family val="2"/>
    </font>
    <font>
      <i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6" fillId="25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41" applyFont="1" applyAlignment="1">
      <alignment horizontal="left"/>
    </xf>
    <xf numFmtId="0" fontId="12" fillId="0" borderId="0" xfId="0" applyFont="1" applyAlignment="1">
      <alignment horizont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 applyAlignment="1">
      <alignment horizontal="center"/>
    </xf>
    <xf numFmtId="166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36" fillId="0" borderId="13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16" fillId="26" borderId="11" xfId="0" applyFont="1" applyFill="1" applyBorder="1" applyAlignment="1">
      <alignment horizontal="right" vertical="center"/>
    </xf>
    <xf numFmtId="0" fontId="16" fillId="26" borderId="12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22" fontId="38" fillId="0" borderId="14" xfId="0" applyNumberFormat="1" applyFont="1" applyBorder="1" applyAlignment="1">
      <alignment horizontal="right" vertical="center"/>
    </xf>
    <xf numFmtId="22" fontId="38" fillId="0" borderId="15" xfId="0" applyNumberFormat="1" applyFont="1" applyBorder="1" applyAlignment="1">
      <alignment horizontal="right" vertical="center"/>
    </xf>
    <xf numFmtId="0" fontId="16" fillId="0" borderId="0" xfId="0" applyFont="1" applyAlignment="1"/>
    <xf numFmtId="0" fontId="16" fillId="0" borderId="17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V0548 Dra / G3864-1315 -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A-461C-A5F0-CAB42917222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-2.5475000002188608E-3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A-461C-A5F0-CAB42917222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A-461C-A5F0-CAB42917222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-5.3704999954788946E-3</c:v>
                </c:pt>
                <c:pt idx="3">
                  <c:v>-5.9620000029099174E-3</c:v>
                </c:pt>
                <c:pt idx="4">
                  <c:v>-3.9295000024139881E-3</c:v>
                </c:pt>
                <c:pt idx="5">
                  <c:v>-4.4965000051888637E-3</c:v>
                </c:pt>
                <c:pt idx="6">
                  <c:v>-6.5555000037420541E-3</c:v>
                </c:pt>
                <c:pt idx="7">
                  <c:v>-6.9965001530363224E-3</c:v>
                </c:pt>
                <c:pt idx="8">
                  <c:v>-5.3715000030933879E-3</c:v>
                </c:pt>
                <c:pt idx="9">
                  <c:v>-1.0363000001234468E-2</c:v>
                </c:pt>
                <c:pt idx="10">
                  <c:v>-4.7544999979436398E-3</c:v>
                </c:pt>
                <c:pt idx="11">
                  <c:v>-9.3120000019553117E-3</c:v>
                </c:pt>
                <c:pt idx="12">
                  <c:v>-5.9035000012954697E-3</c:v>
                </c:pt>
                <c:pt idx="13">
                  <c:v>-9.2949999962002039E-3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A-461C-A5F0-CAB42917222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1A-461C-A5F0-CAB42917222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1A-461C-A5F0-CAB42917222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2E-3</c:v>
                  </c:pt>
                  <c:pt idx="3">
                    <c:v>4.0000000000000001E-3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3.0000000000000001E-3</c:v>
                  </c:pt>
                  <c:pt idx="8">
                    <c:v>1.8E-3</c:v>
                  </c:pt>
                  <c:pt idx="9">
                    <c:v>1.5E-3</c:v>
                  </c:pt>
                  <c:pt idx="10">
                    <c:v>8.0000000000000004E-4</c:v>
                  </c:pt>
                  <c:pt idx="11">
                    <c:v>2.9999999999999997E-4</c:v>
                  </c:pt>
                  <c:pt idx="12">
                    <c:v>6.9999999999999999E-4</c:v>
                  </c:pt>
                  <c:pt idx="13">
                    <c:v>4.1000000000000003E-3</c:v>
                  </c:pt>
                  <c:pt idx="1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1A-461C-A5F0-CAB42917222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-1.6931740500978495E-3</c:v>
                </c:pt>
                <c:pt idx="1">
                  <c:v>-1.7944262051533474E-3</c:v>
                </c:pt>
                <c:pt idx="2">
                  <c:v>-4.1600996905843419E-3</c:v>
                </c:pt>
                <c:pt idx="3">
                  <c:v>-4.160401935823314E-3</c:v>
                </c:pt>
                <c:pt idx="4">
                  <c:v>-4.9296160690061267E-3</c:v>
                </c:pt>
                <c:pt idx="5">
                  <c:v>-5.6241756281629456E-3</c:v>
                </c:pt>
                <c:pt idx="6">
                  <c:v>-7.179529627910985E-3</c:v>
                </c:pt>
                <c:pt idx="7">
                  <c:v>-7.3167489664041074E-3</c:v>
                </c:pt>
                <c:pt idx="8">
                  <c:v>-7.3318612283526895E-3</c:v>
                </c:pt>
                <c:pt idx="9">
                  <c:v>-7.3321634735916607E-3</c:v>
                </c:pt>
                <c:pt idx="10">
                  <c:v>-7.3324657188306329E-3</c:v>
                </c:pt>
                <c:pt idx="11">
                  <c:v>-7.3339769450254909E-3</c:v>
                </c:pt>
                <c:pt idx="12">
                  <c:v>-7.3342791902644621E-3</c:v>
                </c:pt>
                <c:pt idx="13">
                  <c:v>-7.3345814355034343E-3</c:v>
                </c:pt>
                <c:pt idx="14">
                  <c:v>-7.4606177001546063E-3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1A-461C-A5F0-CAB42917222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-167.5</c:v>
                </c:pt>
                <c:pt idx="1">
                  <c:v>0</c:v>
                </c:pt>
                <c:pt idx="2">
                  <c:v>3913.5</c:v>
                </c:pt>
                <c:pt idx="3">
                  <c:v>3914</c:v>
                </c:pt>
                <c:pt idx="4">
                  <c:v>5186.5</c:v>
                </c:pt>
                <c:pt idx="5">
                  <c:v>6335.5</c:v>
                </c:pt>
                <c:pt idx="6">
                  <c:v>8908.5</c:v>
                </c:pt>
                <c:pt idx="7">
                  <c:v>9135.5</c:v>
                </c:pt>
                <c:pt idx="8">
                  <c:v>9160.5</c:v>
                </c:pt>
                <c:pt idx="9">
                  <c:v>9161</c:v>
                </c:pt>
                <c:pt idx="10">
                  <c:v>9161.5</c:v>
                </c:pt>
                <c:pt idx="11">
                  <c:v>9164</c:v>
                </c:pt>
                <c:pt idx="12">
                  <c:v>9164.5</c:v>
                </c:pt>
                <c:pt idx="13">
                  <c:v>9165</c:v>
                </c:pt>
                <c:pt idx="14">
                  <c:v>9373.5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14">
                  <c:v>-5.7650499998999294E-2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1A-461C-A5F0-CAB429172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707904"/>
        <c:axId val="1"/>
      </c:scatterChart>
      <c:valAx>
        <c:axId val="44970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70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B08E8D6-F2FE-8B53-3AEF-516B7CDC2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V20" sqref="V2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53</v>
      </c>
      <c r="F1" s="30" t="s">
        <v>39</v>
      </c>
      <c r="G1" s="29" t="s">
        <v>40</v>
      </c>
      <c r="H1" s="31"/>
      <c r="I1" s="32" t="s">
        <v>39</v>
      </c>
      <c r="J1" s="30" t="s">
        <v>39</v>
      </c>
      <c r="K1" s="33">
        <v>14.492699999999999</v>
      </c>
      <c r="L1" s="34">
        <v>57.1755</v>
      </c>
      <c r="M1" s="35">
        <v>56737.442000000003</v>
      </c>
      <c r="N1" s="35">
        <v>0.27518199999999998</v>
      </c>
      <c r="O1" s="36" t="s">
        <v>41</v>
      </c>
      <c r="P1" s="34">
        <v>10.02</v>
      </c>
      <c r="Q1" s="34">
        <v>99</v>
      </c>
      <c r="R1" s="37" t="s">
        <v>42</v>
      </c>
      <c r="S1" s="36" t="s">
        <v>13</v>
      </c>
    </row>
    <row r="2" spans="1:19" ht="12.95" customHeight="1" x14ac:dyDescent="0.2">
      <c r="A2" t="s">
        <v>23</v>
      </c>
      <c r="B2" s="60" t="s">
        <v>59</v>
      </c>
      <c r="C2" s="28"/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5" t="s">
        <v>35</v>
      </c>
      <c r="D4" s="26" t="s">
        <v>35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  <c r="E6" s="62" t="s">
        <v>43</v>
      </c>
    </row>
    <row r="7" spans="1:19" ht="12.95" customHeight="1" x14ac:dyDescent="0.2">
      <c r="A7" t="s">
        <v>2</v>
      </c>
      <c r="C7" s="51">
        <v>56783.537700000001</v>
      </c>
      <c r="D7" s="61" t="s">
        <v>58</v>
      </c>
      <c r="E7" s="63">
        <v>56737.442000000003</v>
      </c>
    </row>
    <row r="8" spans="1:19" ht="12.95" customHeight="1" x14ac:dyDescent="0.2">
      <c r="A8" t="s">
        <v>3</v>
      </c>
      <c r="C8" s="51">
        <v>0.27518300000000001</v>
      </c>
      <c r="D8" s="27" t="s">
        <v>58</v>
      </c>
      <c r="E8" s="64">
        <v>0.27518199999999998</v>
      </c>
    </row>
    <row r="9" spans="1:19" ht="12.95" customHeight="1" x14ac:dyDescent="0.2">
      <c r="A9" s="23" t="s">
        <v>31</v>
      </c>
      <c r="B9" s="42">
        <v>21</v>
      </c>
      <c r="C9" s="21" t="str">
        <f>"F"&amp;B9</f>
        <v>F21</v>
      </c>
      <c r="D9" s="22" t="str">
        <f>"G"&amp;B9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0">
        <f ca="1">INTERCEPT(INDIRECT($D$9):G991,INDIRECT($C$9):F991)</f>
        <v>-1.7944262051533474E-3</v>
      </c>
      <c r="D11" s="3"/>
      <c r="E11" s="10"/>
      <c r="F11" s="3"/>
    </row>
    <row r="12" spans="1:19" ht="12.95" customHeight="1" x14ac:dyDescent="0.2">
      <c r="A12" s="10" t="s">
        <v>16</v>
      </c>
      <c r="B12" s="10"/>
      <c r="C12" s="20">
        <f ca="1">SLOPE(INDIRECT($D$9):G991,INDIRECT($C$9):F991)</f>
        <v>-6.0449047794327184E-7</v>
      </c>
      <c r="D12" s="3"/>
      <c r="E12" s="54" t="s">
        <v>57</v>
      </c>
      <c r="F12" s="55" t="s">
        <v>56</v>
      </c>
    </row>
    <row r="13" spans="1:19" ht="12.95" customHeight="1" x14ac:dyDescent="0.2">
      <c r="A13" s="10" t="s">
        <v>18</v>
      </c>
      <c r="B13" s="10"/>
      <c r="C13" s="3" t="s">
        <v>13</v>
      </c>
      <c r="E13" s="52" t="s">
        <v>32</v>
      </c>
      <c r="F13" s="56">
        <v>1</v>
      </c>
    </row>
    <row r="14" spans="1:19" ht="12.95" customHeight="1" x14ac:dyDescent="0.2">
      <c r="A14" s="10"/>
      <c r="B14" s="10"/>
      <c r="C14" s="10"/>
      <c r="E14" s="52" t="s">
        <v>30</v>
      </c>
      <c r="F14" s="57">
        <f ca="1">NOW()+15018.5+$C$5/24</f>
        <v>60536.77410347222</v>
      </c>
    </row>
    <row r="15" spans="1:19" ht="12.95" customHeight="1" x14ac:dyDescent="0.2">
      <c r="A15" s="12" t="s">
        <v>17</v>
      </c>
      <c r="B15" s="10"/>
      <c r="C15" s="13">
        <f ca="1">(C7+C11)+(C8+C12)*INT(MAX(F21:F3532))</f>
        <v>59362.820498684545</v>
      </c>
      <c r="E15" s="52" t="s">
        <v>33</v>
      </c>
      <c r="F15" s="57">
        <f ca="1">ROUND(2*($F$14-$C$7)/$C$8,0)/2+$F$13</f>
        <v>13640</v>
      </c>
    </row>
    <row r="16" spans="1:19" ht="12.95" customHeight="1" x14ac:dyDescent="0.2">
      <c r="A16" s="15" t="s">
        <v>4</v>
      </c>
      <c r="B16" s="10"/>
      <c r="C16" s="16">
        <f ca="1">+C8+C12</f>
        <v>0.27518239550952206</v>
      </c>
      <c r="E16" s="52" t="s">
        <v>34</v>
      </c>
      <c r="F16" s="57">
        <f ca="1">ROUND(2*($F$14-$C$15)/$C$16,0)/2+$F$13</f>
        <v>4267</v>
      </c>
    </row>
    <row r="17" spans="1:21" ht="12.95" customHeight="1" thickBot="1" x14ac:dyDescent="0.25">
      <c r="A17" s="14" t="s">
        <v>27</v>
      </c>
      <c r="B17" s="10"/>
      <c r="C17" s="10">
        <f>COUNT(C21:C2190)</f>
        <v>15</v>
      </c>
      <c r="E17" s="52" t="s">
        <v>54</v>
      </c>
      <c r="F17" s="58">
        <f ca="1">+$C$15+$C$16*$F$16-15018.5-$C$5/24</f>
        <v>45518.91961365701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59362.820498684545</v>
      </c>
      <c r="D18" s="19">
        <f ca="1">+C16</f>
        <v>0.27518239550952206</v>
      </c>
      <c r="E18" s="53" t="s">
        <v>55</v>
      </c>
      <c r="F18" s="59">
        <f ca="1">+($C$15+$C$16*$F$16)-($C$16/2)-15018.5-$C$5/24</f>
        <v>45518.782022459258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58</v>
      </c>
      <c r="K20" s="7" t="s">
        <v>38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60</v>
      </c>
    </row>
    <row r="21" spans="1:21" ht="12.95" customHeight="1" x14ac:dyDescent="0.2">
      <c r="A21" t="s">
        <v>43</v>
      </c>
      <c r="C21" s="8">
        <v>56737.442000000003</v>
      </c>
      <c r="D21" s="8" t="s">
        <v>13</v>
      </c>
      <c r="E21">
        <f>+(C21-C$7)/C$8</f>
        <v>-167.50925747592703</v>
      </c>
      <c r="F21">
        <f>ROUND(2*E21,0)/2</f>
        <v>-167.5</v>
      </c>
      <c r="G21">
        <f>+C21-(C$7+F21*C$8)</f>
        <v>-2.5475000002188608E-3</v>
      </c>
      <c r="I21">
        <f>+G21</f>
        <v>-2.5475000002188608E-3</v>
      </c>
      <c r="O21">
        <f ca="1">+C$11+C$12*$F21</f>
        <v>-1.6931740500978495E-3</v>
      </c>
      <c r="Q21" s="2">
        <f>+C21-15018.5</f>
        <v>41718.942000000003</v>
      </c>
    </row>
    <row r="22" spans="1:21" ht="12.95" customHeight="1" x14ac:dyDescent="0.2">
      <c r="A22" s="43" t="s">
        <v>58</v>
      </c>
      <c r="C22" s="8">
        <v>56783.537700000001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J22">
        <f>+G22</f>
        <v>0</v>
      </c>
      <c r="O22">
        <f ca="1">+C$11+C$12*$F22</f>
        <v>-1.7944262051533474E-3</v>
      </c>
      <c r="Q22" s="2">
        <f>+C22-15018.5</f>
        <v>41765.037700000001</v>
      </c>
    </row>
    <row r="23" spans="1:21" ht="12.95" customHeight="1" x14ac:dyDescent="0.2">
      <c r="A23" s="38" t="s">
        <v>45</v>
      </c>
      <c r="B23" s="39" t="s">
        <v>44</v>
      </c>
      <c r="C23" s="40">
        <v>57860.461000000003</v>
      </c>
      <c r="D23" s="41">
        <v>2E-3</v>
      </c>
      <c r="E23">
        <f>+(C23-C$7)/C$8</f>
        <v>3913.4804838961786</v>
      </c>
      <c r="F23">
        <f>ROUND(2*E23,0)/2</f>
        <v>3913.5</v>
      </c>
      <c r="G23">
        <f t="shared" ref="G23:G24" si="0">+C23-(C$7+F23*C$8)</f>
        <v>-5.3704999954788946E-3</v>
      </c>
      <c r="K23">
        <f>+G23</f>
        <v>-5.3704999954788946E-3</v>
      </c>
      <c r="O23">
        <f ca="1">+C$11+C$12*$F23</f>
        <v>-4.1600996905843419E-3</v>
      </c>
      <c r="Q23" s="2">
        <f>+C23-15018.5</f>
        <v>42841.961000000003</v>
      </c>
    </row>
    <row r="24" spans="1:21" ht="12.95" customHeight="1" x14ac:dyDescent="0.2">
      <c r="A24" s="38" t="s">
        <v>45</v>
      </c>
      <c r="B24" s="39" t="s">
        <v>46</v>
      </c>
      <c r="C24" s="40">
        <v>57860.597999999998</v>
      </c>
      <c r="D24" s="41">
        <v>4.0000000000000001E-3</v>
      </c>
      <c r="E24">
        <f>+(C24-C$7)/C$8</f>
        <v>3913.9783344174507</v>
      </c>
      <c r="F24">
        <f>ROUND(2*E24,0)/2</f>
        <v>3914</v>
      </c>
      <c r="G24">
        <f t="shared" si="0"/>
        <v>-5.9620000029099174E-3</v>
      </c>
      <c r="K24">
        <f>+G24</f>
        <v>-5.9620000029099174E-3</v>
      </c>
      <c r="O24">
        <f ca="1">+C$11+C$12*$F24</f>
        <v>-4.160401935823314E-3</v>
      </c>
      <c r="Q24" s="2">
        <f>+C24-15018.5</f>
        <v>42842.097999999998</v>
      </c>
    </row>
    <row r="25" spans="1:21" ht="12.95" customHeight="1" x14ac:dyDescent="0.2">
      <c r="A25" s="5" t="s">
        <v>48</v>
      </c>
      <c r="C25" s="8">
        <v>58210.770400000001</v>
      </c>
      <c r="D25" s="8">
        <v>2.9999999999999997E-4</v>
      </c>
      <c r="E25">
        <f>+(C25-C$7)/C$8</f>
        <v>5186.4857204115096</v>
      </c>
      <c r="F25">
        <f>ROUND(2*E25,0)/2</f>
        <v>5186.5</v>
      </c>
      <c r="G25">
        <f>+C25-(C$7+F25*C$8)</f>
        <v>-3.9295000024139881E-3</v>
      </c>
      <c r="K25">
        <f>+G25</f>
        <v>-3.9295000024139881E-3</v>
      </c>
      <c r="O25">
        <f ca="1">+C$11+C$12*$F25</f>
        <v>-4.9296160690061267E-3</v>
      </c>
      <c r="Q25" s="2">
        <f>+C25-15018.5</f>
        <v>43192.270400000001</v>
      </c>
    </row>
    <row r="26" spans="1:21" ht="12.95" customHeight="1" x14ac:dyDescent="0.2">
      <c r="A26" s="5" t="s">
        <v>49</v>
      </c>
      <c r="C26" s="8">
        <v>58526.955099999999</v>
      </c>
      <c r="D26" s="8">
        <v>4.0000000000000002E-4</v>
      </c>
      <c r="E26">
        <f>+(C26-C$7)/C$8</f>
        <v>6335.4836599644541</v>
      </c>
      <c r="F26">
        <f>ROUND(2*E26,0)/2</f>
        <v>6335.5</v>
      </c>
      <c r="G26">
        <f>+C26-(C$7+F26*C$8)</f>
        <v>-4.4965000051888637E-3</v>
      </c>
      <c r="K26">
        <f>+G26</f>
        <v>-4.4965000051888637E-3</v>
      </c>
      <c r="O26">
        <f ca="1">+C$11+C$12*$F26</f>
        <v>-5.6241756281629456E-3</v>
      </c>
      <c r="Q26" s="2">
        <f>+C26-15018.5</f>
        <v>43508.455099999999</v>
      </c>
    </row>
    <row r="27" spans="1:21" ht="12.95" customHeight="1" x14ac:dyDescent="0.2">
      <c r="A27" s="5" t="s">
        <v>47</v>
      </c>
      <c r="C27" s="8">
        <v>59234.998899999999</v>
      </c>
      <c r="D27" s="8">
        <v>2.9999999999999997E-4</v>
      </c>
      <c r="E27">
        <f>+(C27-C$7)/C$8</f>
        <v>8908.476177670851</v>
      </c>
      <c r="F27">
        <f>ROUND(2*E27,0)/2</f>
        <v>8908.5</v>
      </c>
      <c r="G27">
        <f>+C27-(C$7+F27*C$8)</f>
        <v>-6.5555000037420541E-3</v>
      </c>
      <c r="K27">
        <f>+G27</f>
        <v>-6.5555000037420541E-3</v>
      </c>
      <c r="O27">
        <f ca="1">+C$11+C$12*$F27</f>
        <v>-7.179529627910985E-3</v>
      </c>
      <c r="Q27" s="2">
        <f>+C27-15018.5</f>
        <v>44216.498899999999</v>
      </c>
    </row>
    <row r="28" spans="1:21" ht="12.95" customHeight="1" x14ac:dyDescent="0.2">
      <c r="A28" s="43" t="s">
        <v>50</v>
      </c>
      <c r="B28" s="44" t="s">
        <v>44</v>
      </c>
      <c r="C28" s="49">
        <v>59297.464999999851</v>
      </c>
      <c r="D28" s="50">
        <v>3.0000000000000001E-3</v>
      </c>
      <c r="E28">
        <f>+(C28-C$7)/C$8</f>
        <v>9135.4745751003884</v>
      </c>
      <c r="F28">
        <f>ROUND(2*E28,0)/2</f>
        <v>9135.5</v>
      </c>
      <c r="G28">
        <f>+C28-(C$7+F28*C$8)</f>
        <v>-6.9965001530363224E-3</v>
      </c>
      <c r="K28">
        <f>+G28</f>
        <v>-6.9965001530363224E-3</v>
      </c>
      <c r="O28">
        <f ca="1">+C$11+C$12*$F28</f>
        <v>-7.3167489664041074E-3</v>
      </c>
      <c r="Q28" s="2">
        <f>+C28-15018.5</f>
        <v>44278.964999999851</v>
      </c>
    </row>
    <row r="29" spans="1:21" ht="12.95" customHeight="1" x14ac:dyDescent="0.2">
      <c r="A29" s="43" t="s">
        <v>51</v>
      </c>
      <c r="B29" s="44" t="s">
        <v>44</v>
      </c>
      <c r="C29" s="49">
        <v>59304.3462</v>
      </c>
      <c r="D29" s="50">
        <v>1.8E-3</v>
      </c>
      <c r="E29">
        <f>+(C29-C$7)/C$8</f>
        <v>9160.480480262222</v>
      </c>
      <c r="F29">
        <f>ROUND(2*E29,0)/2</f>
        <v>9160.5</v>
      </c>
      <c r="G29">
        <f>+C29-(C$7+F29*C$8)</f>
        <v>-5.3715000030933879E-3</v>
      </c>
      <c r="K29">
        <f>+G29</f>
        <v>-5.3715000030933879E-3</v>
      </c>
      <c r="O29">
        <f ca="1">+C$11+C$12*$F29</f>
        <v>-7.3318612283526895E-3</v>
      </c>
      <c r="Q29" s="2">
        <f>+C29-15018.5</f>
        <v>44285.8462</v>
      </c>
    </row>
    <row r="30" spans="1:21" ht="12.95" customHeight="1" x14ac:dyDescent="0.2">
      <c r="A30" s="43" t="s">
        <v>51</v>
      </c>
      <c r="B30" s="44" t="s">
        <v>44</v>
      </c>
      <c r="C30" s="49">
        <v>59304.478799999997</v>
      </c>
      <c r="D30" s="50">
        <v>1.5E-3</v>
      </c>
      <c r="E30">
        <f>+(C30-C$7)/C$8</f>
        <v>9160.9623414236939</v>
      </c>
      <c r="F30">
        <f>ROUND(2*E30,0)/2</f>
        <v>9161</v>
      </c>
      <c r="G30">
        <f>+C30-(C$7+F30*C$8)</f>
        <v>-1.0363000001234468E-2</v>
      </c>
      <c r="K30">
        <f>+G30</f>
        <v>-1.0363000001234468E-2</v>
      </c>
      <c r="O30">
        <f ca="1">+C$11+C$12*$F30</f>
        <v>-7.3321634735916607E-3</v>
      </c>
      <c r="Q30" s="2">
        <f>+C30-15018.5</f>
        <v>44285.978799999997</v>
      </c>
    </row>
    <row r="31" spans="1:21" x14ac:dyDescent="0.2">
      <c r="A31" s="43" t="s">
        <v>51</v>
      </c>
      <c r="B31" s="44" t="s">
        <v>44</v>
      </c>
      <c r="C31" s="49">
        <v>59304.622000000003</v>
      </c>
      <c r="D31" s="50">
        <v>8.0000000000000004E-4</v>
      </c>
      <c r="E31">
        <f>+(C31-C$7)/C$8</f>
        <v>9161.4827224065521</v>
      </c>
      <c r="F31">
        <f>ROUND(2*E31,0)/2</f>
        <v>9161.5</v>
      </c>
      <c r="G31">
        <f>+C31-(C$7+F31*C$8)</f>
        <v>-4.7544999979436398E-3</v>
      </c>
      <c r="K31">
        <f>+G31</f>
        <v>-4.7544999979436398E-3</v>
      </c>
      <c r="O31">
        <f ca="1">+C$11+C$12*$F31</f>
        <v>-7.3324657188306329E-3</v>
      </c>
      <c r="Q31" s="2">
        <f>+C31-15018.5</f>
        <v>44286.122000000003</v>
      </c>
    </row>
    <row r="32" spans="1:21" x14ac:dyDescent="0.2">
      <c r="A32" s="43" t="s">
        <v>51</v>
      </c>
      <c r="B32" s="44" t="s">
        <v>44</v>
      </c>
      <c r="C32" s="49">
        <v>59305.305399999997</v>
      </c>
      <c r="D32" s="50">
        <v>2.9999999999999997E-4</v>
      </c>
      <c r="E32">
        <f>+(C32-C$7)/C$8</f>
        <v>9163.9661607003218</v>
      </c>
      <c r="F32">
        <f>ROUND(2*E32,0)/2</f>
        <v>9164</v>
      </c>
      <c r="G32">
        <f>+C32-(C$7+F32*C$8)</f>
        <v>-9.3120000019553117E-3</v>
      </c>
      <c r="K32">
        <f>+G32</f>
        <v>-9.3120000019553117E-3</v>
      </c>
      <c r="O32">
        <f ca="1">+C$11+C$12*$F32</f>
        <v>-7.3339769450254909E-3</v>
      </c>
      <c r="Q32" s="2">
        <f>+C32-15018.5</f>
        <v>44286.805399999997</v>
      </c>
    </row>
    <row r="33" spans="1:21" x14ac:dyDescent="0.2">
      <c r="A33" s="43" t="s">
        <v>51</v>
      </c>
      <c r="B33" s="44" t="s">
        <v>44</v>
      </c>
      <c r="C33" s="49">
        <v>59305.446400000001</v>
      </c>
      <c r="D33" s="50">
        <v>6.9999999999999999E-4</v>
      </c>
      <c r="E33">
        <f>+(C33-C$7)/C$8</f>
        <v>9164.4785470032657</v>
      </c>
      <c r="F33">
        <f>ROUND(2*E33,0)/2</f>
        <v>9164.5</v>
      </c>
      <c r="G33">
        <f>+C33-(C$7+F33*C$8)</f>
        <v>-5.9035000012954697E-3</v>
      </c>
      <c r="K33">
        <f>+G33</f>
        <v>-5.9035000012954697E-3</v>
      </c>
      <c r="O33">
        <f ca="1">+C$11+C$12*$F33</f>
        <v>-7.3342791902644621E-3</v>
      </c>
      <c r="Q33" s="2">
        <f>+C33-15018.5</f>
        <v>44286.946400000001</v>
      </c>
    </row>
    <row r="34" spans="1:21" x14ac:dyDescent="0.2">
      <c r="A34" s="43" t="s">
        <v>51</v>
      </c>
      <c r="B34" s="44" t="s">
        <v>44</v>
      </c>
      <c r="C34" s="49">
        <v>59305.580600000001</v>
      </c>
      <c r="D34" s="50">
        <v>4.1000000000000003E-3</v>
      </c>
      <c r="E34">
        <f>+(C34-C$7)/C$8</f>
        <v>9164.9662224774074</v>
      </c>
      <c r="F34">
        <f>ROUND(2*E34,0)/2</f>
        <v>9165</v>
      </c>
      <c r="G34">
        <f>+C34-(C$7+F34*C$8)</f>
        <v>-9.2949999962002039E-3</v>
      </c>
      <c r="K34">
        <f>+G34</f>
        <v>-9.2949999962002039E-3</v>
      </c>
      <c r="O34">
        <f ca="1">+C$11+C$12*$F34</f>
        <v>-7.3345814355034343E-3</v>
      </c>
      <c r="Q34" s="2">
        <f>+C34-15018.5</f>
        <v>44287.080600000001</v>
      </c>
    </row>
    <row r="35" spans="1:21" x14ac:dyDescent="0.2">
      <c r="A35" s="45" t="s">
        <v>52</v>
      </c>
      <c r="B35" s="46" t="s">
        <v>44</v>
      </c>
      <c r="C35" s="47">
        <v>59362.907899999998</v>
      </c>
      <c r="D35" s="48">
        <v>2.9999999999999997E-4</v>
      </c>
      <c r="E35">
        <f>+(C35-C$7)/C$8</f>
        <v>9373.2905012300816</v>
      </c>
      <c r="F35">
        <f>ROUND(2*E35,0)/2</f>
        <v>9373.5</v>
      </c>
      <c r="O35">
        <f ca="1">+C$11+C$12*$F35</f>
        <v>-7.4606177001546063E-3</v>
      </c>
      <c r="Q35" s="2">
        <f>+C35-15018.5</f>
        <v>44344.407899999998</v>
      </c>
      <c r="U35">
        <f>+C35-(C$7+F35*C$8)</f>
        <v>-5.7650499998999294E-2</v>
      </c>
    </row>
    <row r="36" spans="1:21" x14ac:dyDescent="0.2">
      <c r="C36" s="8"/>
      <c r="D36" s="8"/>
    </row>
    <row r="37" spans="1:21" x14ac:dyDescent="0.2">
      <c r="C37" s="8"/>
      <c r="D37" s="8"/>
    </row>
    <row r="38" spans="1:21" x14ac:dyDescent="0.2">
      <c r="C38" s="8"/>
      <c r="D38" s="8"/>
    </row>
    <row r="39" spans="1:21" x14ac:dyDescent="0.2">
      <c r="C39" s="8"/>
      <c r="D39" s="8"/>
    </row>
    <row r="40" spans="1:21" x14ac:dyDescent="0.2">
      <c r="C40" s="8"/>
      <c r="D40" s="8"/>
    </row>
    <row r="41" spans="1:21" x14ac:dyDescent="0.2">
      <c r="C41" s="8"/>
      <c r="D41" s="8"/>
    </row>
    <row r="42" spans="1:21" x14ac:dyDescent="0.2">
      <c r="C42" s="8"/>
      <c r="D42" s="8"/>
    </row>
    <row r="43" spans="1:21" x14ac:dyDescent="0.2">
      <c r="C43" s="8"/>
      <c r="D43" s="8"/>
    </row>
    <row r="44" spans="1:21" x14ac:dyDescent="0.2">
      <c r="C44" s="8"/>
      <c r="D44" s="8"/>
    </row>
    <row r="45" spans="1:21" x14ac:dyDescent="0.2">
      <c r="C45" s="8"/>
      <c r="D45" s="8"/>
    </row>
    <row r="46" spans="1:21" x14ac:dyDescent="0.2">
      <c r="C46" s="8"/>
      <c r="D46" s="8"/>
    </row>
    <row r="47" spans="1:21" x14ac:dyDescent="0.2">
      <c r="C47" s="8"/>
      <c r="D47" s="8"/>
    </row>
    <row r="48" spans="1:21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Y39">
    <sortCondition ref="C21:C39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2024-08-14T06:34:42Z</dcterms:modified>
</cp:coreProperties>
</file>