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7D6866-8D5C-4213-AAB9-4C0B6640D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F14" i="1"/>
  <c r="F15" i="1" s="1"/>
  <c r="E22" i="1"/>
  <c r="F22" i="1" s="1"/>
  <c r="G22" i="1" s="1"/>
  <c r="K22" i="1" s="1"/>
  <c r="Q22" i="1"/>
  <c r="G11" i="1"/>
  <c r="F11" i="1"/>
  <c r="E21" i="1" l="1"/>
  <c r="F21" i="1" s="1"/>
  <c r="G21" i="1" s="1"/>
  <c r="C17" i="1"/>
  <c r="Q21" i="1"/>
  <c r="C12" i="1"/>
  <c r="C11" i="1"/>
  <c r="O24" i="1" l="1"/>
  <c r="O28" i="1"/>
  <c r="O23" i="1"/>
  <c r="O27" i="1"/>
  <c r="O26" i="1"/>
  <c r="O25" i="1"/>
  <c r="O22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<sst xmlns="http://schemas.openxmlformats.org/spreadsheetml/2006/main" count="69" uniqueCount="54">
  <si>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</si>
  <si>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</si>
  <si>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</si>
  <si>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</si>
  <si>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</si>
  <si>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</si>
  <si>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</si>
  <si>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</si>
  <si>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</si>
  <si>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</si>
  <si>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</si>
  <si>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</si>
  <si>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</si>
  <si>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</si>
  <si>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</si>
  <si>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</si>
  <si>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</si>
  <si>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</si>
  <si>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</si>
  <si>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</si>
  <si>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</si>
  <si>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</si>
  <si>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</si>
  <si>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</si>
  <si>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</si>
  <si>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</si>
  <si>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</si>
  <si>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</si>
  <si>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</si>
  <si>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</si>
  <si>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</si>
  <si>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</si>
  <si>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</si>
  <si>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</si>
  <si>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</si>
  <si>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</si>
  <si>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</si>
  <si>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</si>
  <si>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</si>
  <si>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</si>
  <si>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</si>
  <si>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</si>
  <si>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</si>
  <si>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ASAS J034703-0704.2 Eri</t>
  </si>
  <si>
    <t>EC</t>
  </si>
  <si>
    <t>VSX</t>
  </si>
  <si>
    <t>VSB, 108</t>
  </si>
  <si>
    <t>II</t>
  </si>
  <si>
    <t xml:space="preserve">Mag </t>
  </si>
  <si>
    <t>Next ToM-P</t>
  </si>
  <si>
    <t>Next ToM-S</t>
  </si>
  <si>
    <t>11.04 (0.42)</t>
  </si>
  <si>
    <t>JAAVSO 52, No. 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</si>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</sst>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J034703-0704.2 Eri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-2.6899999866145663E-2</c:v>
                </c:pt>
                <c:pt idx="2">
                  <c:v>3.5580000003392342E-2</c:v>
                </c:pt>
                <c:pt idx="3">
                  <c:v>3.8189999999303836E-2</c:v>
                </c:pt>
                <c:pt idx="4">
                  <c:v>7.3909999991883524E-2</c:v>
                </c:pt>
                <c:pt idx="5">
                  <c:v>5.0510000000940636E-2</c:v>
                </c:pt>
                <c:pt idx="6">
                  <c:v>4.2949999995471444E-2</c:v>
                </c:pt>
                <c:pt idx="7">
                  <c:v>-1.1320000005071051E-2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1.6100000000000001E-3</c:v>
                  </c:pt>
                  <c:pt idx="3">
                    <c:v>2.0200000000000001E-3</c:v>
                  </c:pt>
                  <c:pt idx="4">
                    <c:v>1.39E-3</c:v>
                  </c:pt>
                  <c:pt idx="5">
                    <c:v>4.2300000000000003E-3</c:v>
                  </c:pt>
                  <c:pt idx="6">
                    <c:v>1.6199999999999999E-3</c:v>
                  </c:pt>
                  <c:pt idx="7">
                    <c:v>4.0800000000000003E-3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-8.6577692577142346E-5</c:v>
                </c:pt>
                <c:pt idx="1">
                  <c:v>2.8924096644469769E-2</c:v>
                </c:pt>
                <c:pt idx="2">
                  <c:v>2.8883346545904329E-2</c:v>
                </c:pt>
                <c:pt idx="3">
                  <c:v>2.8886742387451449E-2</c:v>
                </c:pt>
                <c:pt idx="4">
                  <c:v>2.9051780286641484E-2</c:v>
                </c:pt>
                <c:pt idx="5">
                  <c:v>2.9070117830995935E-2</c:v>
                </c:pt>
                <c:pt idx="6">
                  <c:v>2.9073513672543055E-2</c:v>
                </c:pt>
                <c:pt idx="7">
                  <c:v>2.9116980444346192E-2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  <c:pt idx="2">
                  <c:v>21327.5</c:v>
                </c:pt>
                <c:pt idx="3">
                  <c:v>21330</c:v>
                </c:pt>
                <c:pt idx="4">
                  <c:v>21451.5</c:v>
                </c:pt>
                <c:pt idx="5">
                  <c:v>21465</c:v>
                </c:pt>
                <c:pt idx="6">
                  <c:v>21467.5</c:v>
                </c:pt>
                <c:pt idx="7">
                  <c:v>21499.5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476250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4.14062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44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51869.87</v>
      </c>
      <c r="D7" s="35" t="s">
        <v>45</v>
      </c>
    </row>
    <row r="8" spans="1:15" x14ac:dyDescent="0.2">
      <c r="A8" t="s">
        <v>3</v>
      </c>
      <c r="C8" s="39">
        <v>0.37772</v>
      </c>
      <c r="D8" s="35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-8.6577692577142346E-5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1.3583366188480352E-6</v>
      </c>
      <c r="D12" s="2"/>
      <c r="E12" s="41" t="s">
        <v>48</v>
      </c>
      <c r="F12" s="42" t="s">
        <v>51</v>
      </c>
    </row>
    <row r="13" spans="1:15" x14ac:dyDescent="0.2">
      <c r="A13" s="7" t="s">
        <v>18</v>
      </c>
      <c r="B13" s="7"/>
      <c r="C13" s="2" t="s">
        <v>13</v>
      </c>
      <c r="E13" s="43" t="s">
        <v>33</v>
      </c>
      <c r="F13" s="44">
        <v>1</v>
      </c>
    </row>
    <row r="14" spans="1:15" x14ac:dyDescent="0.2">
      <c r="A14" s="7"/>
      <c r="B14" s="7"/>
      <c r="C14" s="7"/>
      <c r="E14" s="43" t="s">
        <v>30</v>
      </c>
      <c r="F14" s="45">
        <f ca="1">NOW()+15018.5+$C$5/24</f>
        <v>60580.668532291667</v>
      </c>
    </row>
    <row r="15" spans="1:15" x14ac:dyDescent="0.2">
      <c r="A15" s="8" t="s">
        <v>17</v>
      </c>
      <c r="B15" s="7"/>
      <c r="C15" s="9">
        <f ca="1">(C7+C11)+(C8+C12)*INT(MAX(F21:F3533))</f>
        <v>59990.501396301283</v>
      </c>
      <c r="E15" s="43" t="s">
        <v>34</v>
      </c>
      <c r="F15" s="45">
        <f ca="1">ROUND(2*($F$14-$C$7)/$C$8,0)/2+$F$13</f>
        <v>23062.5</v>
      </c>
    </row>
    <row r="16" spans="1:15" x14ac:dyDescent="0.2">
      <c r="A16" s="11" t="s">
        <v>4</v>
      </c>
      <c r="B16" s="7"/>
      <c r="C16" s="12">
        <f ca="1">+C8+C12</f>
        <v>0.37772135833661885</v>
      </c>
      <c r="E16" s="43" t="s">
        <v>35</v>
      </c>
      <c r="F16" s="45">
        <f ca="1">ROUND(2*($F$14-$C$15)/$C$16,0)/2+$F$13</f>
        <v>1563.5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43" t="s">
        <v>49</v>
      </c>
      <c r="F17" s="46">
        <f ca="1">+$C$15+$C$16*$F$16-15018.5-$C$5/24</f>
        <v>45562.964573393925</v>
      </c>
    </row>
    <row r="18" spans="1:21" ht="14.25" thickTop="1" thickBot="1" x14ac:dyDescent="0.25">
      <c r="A18" s="11" t="s">
        <v>5</v>
      </c>
      <c r="B18" s="7"/>
      <c r="C18" s="13">
        <f ca="1">+C15</f>
        <v>59990.501396301283</v>
      </c>
      <c r="D18" s="14">
        <f ca="1">+C16</f>
        <v>0.37772135833661885</v>
      </c>
      <c r="E18" s="48" t="s">
        <v>50</v>
      </c>
      <c r="F18" s="47">
        <f ca="1">+($C$15+$C$16*$F$16)-($C$16/2)-15018.5-$C$5/24</f>
        <v>45562.775712714756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45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">
        <v>45</v>
      </c>
      <c r="C21" s="6">
        <v>51869.87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-8.6577692577142346E-5</v>
      </c>
      <c r="Q21" s="1">
        <f>+C21-15018.5</f>
        <v>36851.370000000003</v>
      </c>
    </row>
    <row r="22" spans="1:21" x14ac:dyDescent="0.2">
      <c r="A22" s="37" t="s">
        <v>46</v>
      </c>
      <c r="B22" s="38" t="s">
        <v>47</v>
      </c>
      <c r="C22" s="40">
        <v>59936.998000000138</v>
      </c>
      <c r="D22" s="6"/>
      <c r="E22">
        <f>+(C22-C$7)/C$8</f>
        <v>21357.428783226027</v>
      </c>
      <c r="F22">
        <f>ROUND(2*E22,0)/2</f>
        <v>21357.5</v>
      </c>
      <c r="G22">
        <f>+C22-(C$7+F22*C$8)</f>
        <v>-2.6899999866145663E-2</v>
      </c>
      <c r="K22">
        <f>+G22</f>
        <v>-2.6899999866145663E-2</v>
      </c>
      <c r="O22">
        <f ca="1">+C$11+C$12*$F22</f>
        <v>2.8924096644469769E-2</v>
      </c>
      <c r="Q22" s="1">
        <f>+C22-15018.5</f>
        <v>44918.498000000138</v>
      </c>
    </row>
    <row r="23" spans="1:21" x14ac:dyDescent="0.2">
      <c r="A23" s="49" t="s">
        <v>52</v>
      </c>
      <c r="B23" s="50" t="s">
        <v>47</v>
      </c>
      <c r="C23" s="51">
        <v>59925.728880000002</v>
      </c>
      <c r="D23" s="52">
        <v>1.6100000000000001E-3</v>
      </c>
      <c r="E23">
        <f t="shared" ref="E23:E28" si="0">+(C23-C$7)/C$8</f>
        <v>21327.594196759503</v>
      </c>
      <c r="F23">
        <f t="shared" ref="F23:F28" si="1">ROUND(2*E23,0)/2</f>
        <v>21327.5</v>
      </c>
      <c r="G23">
        <f t="shared" ref="G23:G28" si="2">+C23-(C$7+F23*C$8)</f>
        <v>3.5580000003392342E-2</v>
      </c>
      <c r="K23">
        <f t="shared" ref="K23:K28" si="3">+G23</f>
        <v>3.5580000003392342E-2</v>
      </c>
      <c r="O23">
        <f t="shared" ref="O23:O28" ca="1" si="4">+C$11+C$12*$F23</f>
        <v>2.8883346545904329E-2</v>
      </c>
      <c r="Q23" s="1">
        <f t="shared" ref="Q23:Q28" si="5">+C23-15018.5</f>
        <v>44907.228880000002</v>
      </c>
    </row>
    <row r="24" spans="1:21" x14ac:dyDescent="0.2">
      <c r="A24" s="49" t="s">
        <v>52</v>
      </c>
      <c r="B24" s="50" t="s">
        <v>53</v>
      </c>
      <c r="C24" s="51">
        <v>59926.675790000001</v>
      </c>
      <c r="D24" s="52">
        <v>2.0200000000000001E-3</v>
      </c>
      <c r="E24">
        <f t="shared" si="0"/>
        <v>21330.101106639835</v>
      </c>
      <c r="F24">
        <f t="shared" si="1"/>
        <v>21330</v>
      </c>
      <c r="G24">
        <f t="shared" si="2"/>
        <v>3.8189999999303836E-2</v>
      </c>
      <c r="K24">
        <f t="shared" si="3"/>
        <v>3.8189999999303836E-2</v>
      </c>
      <c r="O24">
        <f t="shared" ca="1" si="4"/>
        <v>2.8886742387451449E-2</v>
      </c>
      <c r="Q24" s="1">
        <f t="shared" si="5"/>
        <v>44908.175790000001</v>
      </c>
    </row>
    <row r="25" spans="1:21" x14ac:dyDescent="0.2">
      <c r="A25" s="49" t="s">
        <v>52</v>
      </c>
      <c r="B25" s="50" t="s">
        <v>47</v>
      </c>
      <c r="C25" s="51">
        <v>59972.604489999998</v>
      </c>
      <c r="D25" s="52">
        <v>1.39E-3</v>
      </c>
      <c r="E25">
        <f t="shared" si="0"/>
        <v>21451.695674044255</v>
      </c>
      <c r="F25">
        <f t="shared" si="1"/>
        <v>21451.5</v>
      </c>
      <c r="G25">
        <f t="shared" si="2"/>
        <v>7.3909999991883524E-2</v>
      </c>
      <c r="K25">
        <f t="shared" si="3"/>
        <v>7.3909999991883524E-2</v>
      </c>
      <c r="O25">
        <f t="shared" ca="1" si="4"/>
        <v>2.9051780286641484E-2</v>
      </c>
      <c r="Q25" s="1">
        <f t="shared" si="5"/>
        <v>44954.104489999998</v>
      </c>
    </row>
    <row r="26" spans="1:21" x14ac:dyDescent="0.2">
      <c r="A26" s="49" t="s">
        <v>52</v>
      </c>
      <c r="B26" s="50" t="s">
        <v>47</v>
      </c>
      <c r="C26" s="51">
        <v>59977.680310000003</v>
      </c>
      <c r="D26" s="52">
        <v>4.2300000000000003E-3</v>
      </c>
      <c r="E26">
        <f t="shared" si="0"/>
        <v>21465.133723392992</v>
      </c>
      <c r="F26">
        <f t="shared" si="1"/>
        <v>21465</v>
      </c>
      <c r="G26">
        <f t="shared" si="2"/>
        <v>5.0510000000940636E-2</v>
      </c>
      <c r="K26">
        <f t="shared" si="3"/>
        <v>5.0510000000940636E-2</v>
      </c>
      <c r="O26">
        <f t="shared" ca="1" si="4"/>
        <v>2.9070117830995935E-2</v>
      </c>
      <c r="Q26" s="1">
        <f t="shared" si="5"/>
        <v>44959.180310000003</v>
      </c>
    </row>
    <row r="27" spans="1:21" x14ac:dyDescent="0.2">
      <c r="A27" s="49" t="s">
        <v>52</v>
      </c>
      <c r="B27" s="50" t="s">
        <v>53</v>
      </c>
      <c r="C27" s="51">
        <v>59978.617050000001</v>
      </c>
      <c r="D27" s="52">
        <v>1.6199999999999999E-3</v>
      </c>
      <c r="E27">
        <f t="shared" si="0"/>
        <v>21467.613708567187</v>
      </c>
      <c r="F27">
        <f t="shared" si="1"/>
        <v>21467.5</v>
      </c>
      <c r="G27">
        <f t="shared" si="2"/>
        <v>4.2949999995471444E-2</v>
      </c>
      <c r="K27">
        <f t="shared" si="3"/>
        <v>4.2949999995471444E-2</v>
      </c>
      <c r="O27">
        <f t="shared" ca="1" si="4"/>
        <v>2.9073513672543055E-2</v>
      </c>
      <c r="Q27" s="1">
        <f t="shared" si="5"/>
        <v>44960.117050000001</v>
      </c>
    </row>
    <row r="28" spans="1:21" x14ac:dyDescent="0.2">
      <c r="A28" s="49" t="s">
        <v>52</v>
      </c>
      <c r="B28" s="50" t="s">
        <v>53</v>
      </c>
      <c r="C28" s="51">
        <v>59990.649819999999</v>
      </c>
      <c r="D28" s="52">
        <v>4.0800000000000003E-3</v>
      </c>
      <c r="E28">
        <f t="shared" si="0"/>
        <v>21499.47003071057</v>
      </c>
      <c r="F28">
        <f t="shared" si="1"/>
        <v>21499.5</v>
      </c>
      <c r="G28">
        <f t="shared" si="2"/>
        <v>-1.1320000005071051E-2</v>
      </c>
      <c r="K28">
        <f t="shared" si="3"/>
        <v>-1.1320000005071051E-2</v>
      </c>
      <c r="O28">
        <f t="shared" ca="1" si="4"/>
        <v>2.9116980444346192E-2</v>
      </c>
      <c r="Q28" s="1">
        <f t="shared" si="5"/>
        <v>44972.149819999999</v>
      </c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2024-09-27T04:02:41Z</dcterms:modified>
</cp:coreProperties>
</file>