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FD2B612-4536-4DEA-8C49-4CBB71405B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F14" i="1"/>
  <c r="C8" i="1" l="1"/>
  <c r="E22" i="1" s="1"/>
  <c r="F22" i="1" s="1"/>
  <c r="G22" i="1" s="1"/>
  <c r="I22" i="1" s="1"/>
  <c r="G11" i="1"/>
  <c r="F11" i="1"/>
  <c r="Q22" i="1"/>
  <c r="C17" i="1"/>
  <c r="E21" i="1" l="1"/>
  <c r="F21" i="1" s="1"/>
  <c r="G21" i="1" s="1"/>
  <c r="F15" i="1"/>
  <c r="C11" i="1"/>
  <c r="C12" i="1"/>
  <c r="O22" i="1" l="1"/>
  <c r="C15" i="1"/>
  <c r="F16" i="1" s="1"/>
  <c r="F18" i="1" s="1"/>
  <c r="O21" i="1"/>
  <c r="C16" i="1"/>
  <c r="D18" i="1" s="1"/>
  <c r="H21" i="1"/>
  <c r="C18" i="1" l="1"/>
  <c r="F17" i="1"/>
</calcChain>
</file>

<file path=xl/sharedStrings.xml><?xml version="1.0" encoding="utf-8"?>
<sst xmlns="http://schemas.openxmlformats.org/spreadsheetml/2006/main" count="50" uniqueCount="47">
  <si>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</si>
  <si>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</si>
  <si>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</si>
  <si>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</si>
  <si>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</si>
  <si>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</si>
  <si>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</si>
  <si>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</si>
  <si>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</si>
  <si>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</si>
  <si>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</si>
  <si>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</si>
  <si>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</si>
  <si>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</si>
  <si>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</si>
  <si>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</si>
  <si>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</si>
  <si>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</si>
  <si>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</si>
  <si>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</si>
  <si>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</si>
  <si>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</si>
  <si>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</si>
  <si>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</si>
  <si>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</si>
  <si>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</si>
  <si>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</si>
  <si>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</si>
  <si>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</si>
  <si>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</si>
  <si>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</si>
  <si>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</si>
  <si>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</si>
  <si>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</si>
  <si>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FO Eri / GSC 7562-1078</t>
  </si>
  <si>
    <t>EA</t>
  </si>
  <si>
    <t>IBVS 5843</t>
  </si>
  <si>
    <t>I</t>
  </si>
  <si>
    <t>CCD</t>
  </si>
  <si>
    <t>Add cycle</t>
  </si>
  <si>
    <t>Old Cycle</t>
  </si>
  <si>
    <t>Next ToM-P</t>
  </si>
  <si>
    <t>Next ToM-S</t>
  </si>
  <si>
    <t>VSX</t>
  </si>
  <si>
    <t>8.51-8.80</t>
  </si>
  <si>
    <t xml:space="preserve">Mag Hp 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</si>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</sst>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22" fontId="15" fillId="0" borderId="7" xfId="0" applyNumberFormat="1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Eri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35338345864662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1.6999999999999999E-3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1093.5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9C-4499-9D84-B2D6014CF4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1093.5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-0.11714999999821885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9C-4499-9D84-B2D6014CF4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1093.5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9C-4499-9D84-B2D6014CF4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1093.5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9C-4499-9D84-B2D6014CF4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1093.5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9C-4499-9D84-B2D6014CF4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1093.5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9C-4499-9D84-B2D6014CF4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1093.5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9C-4499-9D84-B2D6014CF4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1093.5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-0.11714999999821885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9C-4499-9D84-B2D6014CF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205448"/>
        <c:axId val="1"/>
      </c:scatterChart>
      <c:valAx>
        <c:axId val="723205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83458646616541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205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18</xdr:col>
      <xdr:colOff>133350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3A2E27F-5EFC-5849-848C-1F378A947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6384" width="10.28515625" style="27"/>
  </cols>
  <sheetData>
    <row r="1" spans="1:7" ht="20.25" x14ac:dyDescent="0.3">
      <c r="A1" s="1" t="s">
        <v>34</v>
      </c>
    </row>
    <row r="2" spans="1:7" ht="12.95" customHeight="1" x14ac:dyDescent="0.2">
      <c r="A2" t="s">
        <v>23</v>
      </c>
      <c r="B2" t="s">
        <v>35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8">
        <v>53305.569000000003</v>
      </c>
      <c r="D4" s="9">
        <v>4.3929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>
        <v>48502.05</v>
      </c>
      <c r="D7" t="s">
        <v>43</v>
      </c>
    </row>
    <row r="8" spans="1:7" ht="12.95" customHeight="1" x14ac:dyDescent="0.2">
      <c r="A8" t="s">
        <v>3</v>
      </c>
      <c r="C8">
        <f>+D4</f>
        <v>4.3929</v>
      </c>
      <c r="D8" t="s">
        <v>43</v>
      </c>
    </row>
    <row r="9" spans="1:7" ht="12.95" customHeight="1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7" ht="12.95" customHeight="1" x14ac:dyDescent="0.2">
      <c r="A11" s="12" t="s">
        <v>15</v>
      </c>
      <c r="B11" s="12"/>
      <c r="C11" s="21">
        <f ca="1">INTERCEPT(INDIRECT($G$11):G991,INDIRECT($F$11):F991)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ht="12.95" customHeight="1" x14ac:dyDescent="0.2">
      <c r="A12" s="12" t="s">
        <v>16</v>
      </c>
      <c r="B12" s="12"/>
      <c r="C12" s="21">
        <f ca="1">SLOPE(INDIRECT($G$11):G991,INDIRECT($F$11):F991)</f>
        <v>-1.0713305898328198E-4</v>
      </c>
      <c r="D12" s="3"/>
      <c r="E12" s="31" t="s">
        <v>45</v>
      </c>
      <c r="F12" s="32" t="s">
        <v>44</v>
      </c>
    </row>
    <row r="13" spans="1:7" ht="12.95" customHeight="1" x14ac:dyDescent="0.2">
      <c r="A13" s="12" t="s">
        <v>18</v>
      </c>
      <c r="B13" s="12"/>
      <c r="C13" s="3" t="s">
        <v>13</v>
      </c>
      <c r="D13" s="3"/>
      <c r="E13" s="33" t="s">
        <v>39</v>
      </c>
      <c r="F13" s="34">
        <v>1</v>
      </c>
    </row>
    <row r="14" spans="1:7" ht="12.95" customHeight="1" x14ac:dyDescent="0.2">
      <c r="A14" s="12"/>
      <c r="B14" s="12"/>
      <c r="C14" s="12"/>
      <c r="D14" s="12"/>
      <c r="E14" s="33" t="s">
        <v>31</v>
      </c>
      <c r="F14" s="35">
        <f ca="1">NOW()+15018.5+$C$9/24</f>
        <v>60520.860477314811</v>
      </c>
    </row>
    <row r="15" spans="1:7" ht="12.95" customHeight="1" x14ac:dyDescent="0.2">
      <c r="A15" s="14" t="s">
        <v>17</v>
      </c>
      <c r="B15" s="12"/>
      <c r="C15" s="15">
        <f ca="1">(C7+C11)+(C8+C12)*INT(MAX(F21:F3532))</f>
        <v>53303.372603566531</v>
      </c>
      <c r="D15" s="16"/>
      <c r="E15" s="33" t="s">
        <v>40</v>
      </c>
      <c r="F15" s="35">
        <f ca="1">ROUND(2*($F$14-$C$7)/$C$8,0)/2+$F$13</f>
        <v>2737</v>
      </c>
    </row>
    <row r="16" spans="1:7" ht="12.95" customHeight="1" x14ac:dyDescent="0.2">
      <c r="A16" s="17" t="s">
        <v>4</v>
      </c>
      <c r="B16" s="12"/>
      <c r="C16" s="18">
        <f ca="1">+C8+C12</f>
        <v>4.3927928669410168</v>
      </c>
      <c r="D16" s="16"/>
      <c r="E16" s="33" t="s">
        <v>32</v>
      </c>
      <c r="F16" s="35">
        <f ca="1">ROUND(2*($F$14-$C$15)/$C$16,0)/2+$F$13</f>
        <v>1644</v>
      </c>
    </row>
    <row r="17" spans="1:17" ht="12.95" customHeight="1" thickBot="1" x14ac:dyDescent="0.25">
      <c r="A17" s="16" t="s">
        <v>28</v>
      </c>
      <c r="B17" s="12"/>
      <c r="C17" s="12">
        <f>COUNT(C21:C2190)</f>
        <v>2</v>
      </c>
      <c r="D17" s="16"/>
      <c r="E17" s="36" t="s">
        <v>41</v>
      </c>
      <c r="F17" s="37">
        <f ca="1">+$C$15+$C$16*$F$16-15018.5-$C$9/24</f>
        <v>45507.019910150899</v>
      </c>
    </row>
    <row r="18" spans="1:17" ht="12.95" customHeight="1" thickTop="1" thickBot="1" x14ac:dyDescent="0.25">
      <c r="A18" s="17" t="s">
        <v>5</v>
      </c>
      <c r="B18" s="12"/>
      <c r="C18" s="19">
        <f ca="1">+C15</f>
        <v>53303.372603566531</v>
      </c>
      <c r="D18" s="20">
        <f ca="1">+C16</f>
        <v>4.3927928669410168</v>
      </c>
      <c r="E18" s="39" t="s">
        <v>42</v>
      </c>
      <c r="F18" s="38">
        <f ca="1">+($C$15+$C$16*$F$16)-($C$16/2)-15018.5-$C$9/24</f>
        <v>45504.823513717427</v>
      </c>
    </row>
    <row r="19" spans="1:17" ht="12.95" customHeight="1" thickTop="1" x14ac:dyDescent="0.2">
      <c r="A19" s="24" t="s">
        <v>33</v>
      </c>
      <c r="E19" s="25">
        <v>21</v>
      </c>
    </row>
    <row r="20" spans="1:17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46</v>
      </c>
      <c r="J20" s="7" t="s">
        <v>38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ht="12.95" customHeight="1" x14ac:dyDescent="0.2">
      <c r="A21" t="s">
        <v>43</v>
      </c>
      <c r="C21" s="10">
        <v>48502.05</v>
      </c>
      <c r="D21" s="10"/>
      <c r="E21" s="27">
        <f>+(C21-C$7)/C$8</f>
        <v>0</v>
      </c>
      <c r="F21" s="27">
        <f>ROUND(2*E21,0)/2</f>
        <v>0</v>
      </c>
      <c r="G21" s="27">
        <f>+C21-(C$7+F21*C$8)</f>
        <v>0</v>
      </c>
      <c r="H21" s="27">
        <f>+G21</f>
        <v>0</v>
      </c>
      <c r="I21" s="27"/>
      <c r="J21" s="27"/>
      <c r="K21" s="27"/>
      <c r="L21" s="27"/>
      <c r="M21" s="27"/>
      <c r="N21" s="27"/>
      <c r="O21" s="27">
        <f ca="1">+C$11+C$12*$F21</f>
        <v>0</v>
      </c>
      <c r="P21" s="27"/>
      <c r="Q21" s="28">
        <f>+C21-15018.5</f>
        <v>33483.550000000003</v>
      </c>
    </row>
    <row r="22" spans="1:17" ht="12.95" customHeight="1" x14ac:dyDescent="0.2">
      <c r="A22" s="29" t="s">
        <v>36</v>
      </c>
      <c r="B22" s="26" t="s">
        <v>37</v>
      </c>
      <c r="C22" s="30">
        <v>53305.569000000003</v>
      </c>
      <c r="D22" s="30">
        <v>1.6999999999999999E-3</v>
      </c>
      <c r="E22" s="27">
        <f>+(C22-C$7)/C$8</f>
        <v>1093.4733319674931</v>
      </c>
      <c r="F22" s="27">
        <f>ROUND(2*E22,0)/2</f>
        <v>1093.5</v>
      </c>
      <c r="G22" s="27">
        <f>+C22-(C$7+F22*C$8)</f>
        <v>-0.11714999999821885</v>
      </c>
      <c r="I22" s="27">
        <f>+G22</f>
        <v>-0.11714999999821885</v>
      </c>
      <c r="J22" s="27"/>
      <c r="K22" s="27"/>
      <c r="L22" s="27"/>
      <c r="M22" s="27"/>
      <c r="N22" s="27"/>
      <c r="O22" s="27">
        <f ca="1">+C$11+C$12*$F22</f>
        <v>-0.11714999999821885</v>
      </c>
      <c r="P22" s="27"/>
      <c r="Q22" s="28">
        <f>+C22-15018.5</f>
        <v>38287.069000000003</v>
      </c>
    </row>
    <row r="23" spans="1:17" ht="12.95" customHeight="1" x14ac:dyDescent="0.2">
      <c r="C23" s="10"/>
      <c r="D23" s="10"/>
      <c r="Q23" s="2"/>
    </row>
    <row r="24" spans="1:17" ht="12.95" customHeight="1" x14ac:dyDescent="0.2">
      <c r="C24" s="10"/>
      <c r="D24" s="10"/>
      <c r="Q24" s="2"/>
    </row>
    <row r="25" spans="1:17" ht="12.95" customHeight="1" x14ac:dyDescent="0.2">
      <c r="C25" s="10"/>
      <c r="D25" s="10"/>
      <c r="Q25" s="2"/>
    </row>
    <row r="26" spans="1:17" ht="12.95" customHeight="1" x14ac:dyDescent="0.2">
      <c r="C26" s="10"/>
      <c r="D26" s="10"/>
      <c r="Q26" s="2"/>
    </row>
    <row r="27" spans="1:17" ht="12.95" customHeight="1" x14ac:dyDescent="0.2">
      <c r="C27" s="10"/>
      <c r="D27" s="10"/>
      <c r="Q27" s="2"/>
    </row>
    <row r="28" spans="1:17" ht="12.95" customHeight="1" x14ac:dyDescent="0.2">
      <c r="C28" s="10"/>
      <c r="D28" s="10"/>
      <c r="Q28" s="2"/>
    </row>
    <row r="29" spans="1:17" ht="12.95" customHeight="1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S24">
    <sortCondition ref="C21:C2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2024-07-29T08:39:05Z</dcterms:modified>
</cp:coreProperties>
</file>