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FE8C74-BCB9-4E7B-8472-BCEF69246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E22" i="1"/>
  <c r="F22" i="1" s="1"/>
  <c r="G22" i="1" s="1"/>
  <c r="K22" i="1" s="1"/>
  <c r="C9" i="1"/>
  <c r="E21" i="1"/>
  <c r="F21" i="1" s="1"/>
  <c r="G21" i="1" s="1"/>
  <c r="I21" i="1" s="1"/>
  <c r="D9" i="1"/>
  <c r="C17" i="1"/>
  <c r="Q21" i="1"/>
  <c r="C11" i="1"/>
  <c r="C12" i="1"/>
  <c r="F15" i="1" l="1"/>
  <c r="C16" i="1"/>
  <c r="D18" i="1" s="1"/>
  <c r="O22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<sst xmlns="http://schemas.openxmlformats.org/spreadsheetml/2006/main" count="60" uniqueCount="54">
  <si>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</si>
  <si>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</si>
  <si>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</si>
  <si>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</si>
  <si>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</si>
  <si>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</si>
  <si>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</si>
  <si>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</si>
  <si>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</si>
  <si>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</si>
  <si>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</si>
  <si>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</si>
  <si>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</si>
  <si>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</si>
  <si>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</si>
  <si>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</si>
  <si>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</si>
  <si>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</si>
  <si>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</si>
  <si>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</si>
  <si>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</si>
  <si>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</si>
  <si>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</si>
  <si>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</si>
  <si>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</si>
  <si>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</si>
  <si>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</si>
  <si>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</si>
  <si>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</si>
  <si>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</si>
  <si>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</si>
  <si>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</si>
  <si>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</si>
  <si>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</si>
  <si>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</si>
  <si>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</si>
  <si>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</si>
  <si>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</si>
  <si>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</si>
  <si>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</si>
  <si>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BAD?</t>
  </si>
  <si>
    <t>Y For</t>
  </si>
  <si>
    <t>G6440-0142</t>
  </si>
  <si>
    <t>E</t>
  </si>
  <si>
    <t>pr_0</t>
  </si>
  <si>
    <t>G02</t>
  </si>
  <si>
    <t>Y For / GSC 6440-0142</t>
  </si>
  <si>
    <t>VSX</t>
  </si>
  <si>
    <t>OEJV 0179</t>
  </si>
  <si>
    <t xml:space="preserve">Mag </t>
  </si>
  <si>
    <t>Next ToM-P</t>
  </si>
  <si>
    <t>Next ToM-S</t>
  </si>
  <si>
    <t>13.40-13.90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</si>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</sst>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3" fillId="0" borderId="0" xfId="0" applyFont="1" applyAlignment="1">
      <alignment horizontal="center"/>
    </xf>
    <xf numFmtId="0" fontId="16" fillId="24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7" fillId="2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5" borderId="5" xfId="0" applyFill="1" applyBorder="1">
      <alignment vertical="top"/>
    </xf>
    <xf numFmtId="0" fontId="18" fillId="0" borderId="0" xfId="41" applyFont="1"/>
    <xf numFmtId="0" fontId="18" fillId="0" borderId="0" xfId="41" applyFont="1" applyAlignment="1">
      <alignment horizontal="center"/>
    </xf>
    <xf numFmtId="0" fontId="18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4" fillId="0" borderId="13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6" borderId="11" xfId="0" applyFont="1" applyFill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For - O-C Diagr.</a:t>
            </a:r>
          </a:p>
        </c:rich>
      </c:tx>
      <c:layout>
        <c:manualLayout>
          <c:xMode val="edge"/>
          <c:yMode val="edge"/>
          <c:x val="0.3984962406015037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62-4120-A7D4-25FA650C75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62-4120-A7D4-25FA650C75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62-4120-A7D4-25FA650C75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-2.5224999990314245E-3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62-4120-A7D4-25FA650C75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62-4120-A7D4-25FA650C75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62-4120-A7D4-25FA650C75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62-4120-A7D4-25FA650C75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-2.5224999990314245E-3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62-4120-A7D4-25FA650C75D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9652.5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62-4120-A7D4-25FA650C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98832"/>
        <c:axId val="1"/>
      </c:scatterChart>
      <c:valAx>
        <c:axId val="70569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98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E2D06B-0551-E86D-9A03-09DE211E0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1" t="s">
        <v>41</v>
      </c>
      <c r="G1" s="32">
        <v>2013</v>
      </c>
      <c r="H1" s="33"/>
      <c r="I1" s="34" t="s">
        <v>42</v>
      </c>
      <c r="J1" s="35" t="s">
        <v>41</v>
      </c>
      <c r="K1" s="36">
        <v>2.4738099999999998</v>
      </c>
      <c r="L1" s="37">
        <v>-27.022099999999998</v>
      </c>
      <c r="M1" s="38">
        <v>54370.44</v>
      </c>
      <c r="N1" s="38">
        <v>0.26990900000000001</v>
      </c>
      <c r="O1" s="39" t="s">
        <v>43</v>
      </c>
      <c r="P1" s="37">
        <v>13.8</v>
      </c>
      <c r="Q1" s="37">
        <v>14.2</v>
      </c>
      <c r="R1" s="40" t="s">
        <v>44</v>
      </c>
      <c r="S1" s="39" t="s">
        <v>45</v>
      </c>
    </row>
    <row r="2" spans="1:19" ht="12.95" customHeight="1" x14ac:dyDescent="0.2">
      <c r="A2" t="s">
        <v>24</v>
      </c>
      <c r="B2" s="53" t="s">
        <v>53</v>
      </c>
      <c r="C2" s="28"/>
      <c r="D2" s="3"/>
    </row>
    <row r="3" spans="1:19" ht="12.95" customHeight="1" thickBot="1" x14ac:dyDescent="0.25">
      <c r="C3" s="29"/>
      <c r="D3" s="29"/>
    </row>
    <row r="4" spans="1:19" ht="12.95" customHeight="1" thickTop="1" thickBot="1" x14ac:dyDescent="0.25">
      <c r="A4" s="5" t="s">
        <v>1</v>
      </c>
      <c r="C4" s="25" t="s">
        <v>36</v>
      </c>
      <c r="D4" s="26" t="s">
        <v>36</v>
      </c>
    </row>
    <row r="5" spans="1:19" ht="12.95" customHeight="1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ht="12.95" customHeight="1" x14ac:dyDescent="0.2">
      <c r="A6" s="5" t="s">
        <v>2</v>
      </c>
    </row>
    <row r="7" spans="1:19" ht="12.95" customHeight="1" x14ac:dyDescent="0.2">
      <c r="A7" t="s">
        <v>3</v>
      </c>
      <c r="C7" s="44">
        <v>54370.44</v>
      </c>
      <c r="D7" s="39" t="s">
        <v>47</v>
      </c>
    </row>
    <row r="8" spans="1:19" ht="12.95" customHeight="1" x14ac:dyDescent="0.2">
      <c r="A8" t="s">
        <v>4</v>
      </c>
      <c r="C8" s="44">
        <v>0.26990900000000001</v>
      </c>
      <c r="D8" s="27" t="s">
        <v>47</v>
      </c>
    </row>
    <row r="9" spans="1:19" ht="12.95" customHeight="1" x14ac:dyDescent="0.2">
      <c r="A9" s="23" t="s">
        <v>32</v>
      </c>
      <c r="B9" s="30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19" ht="12.95" customHeight="1" x14ac:dyDescent="0.2">
      <c r="A11" s="10" t="s">
        <v>16</v>
      </c>
      <c r="B11" s="10"/>
      <c r="C11" s="20">
        <f ca="1">INTERCEPT(INDIRECT($D$9):G992,INDIRECT($C$9):F992)</f>
        <v>0</v>
      </c>
      <c r="D11" s="3"/>
      <c r="E11" s="10"/>
    </row>
    <row r="12" spans="1:19" ht="12.95" customHeight="1" x14ac:dyDescent="0.2">
      <c r="A12" s="10" t="s">
        <v>17</v>
      </c>
      <c r="B12" s="10"/>
      <c r="C12" s="20">
        <f ca="1">SLOPE(INDIRECT($D$9):G992,INDIRECT($C$9):F992)</f>
        <v>-2.6133126123091679E-7</v>
      </c>
      <c r="D12" s="3"/>
      <c r="E12" s="47" t="s">
        <v>49</v>
      </c>
      <c r="F12" s="52" t="s">
        <v>52</v>
      </c>
    </row>
    <row r="13" spans="1:19" ht="12.95" customHeight="1" x14ac:dyDescent="0.2">
      <c r="A13" s="10" t="s">
        <v>19</v>
      </c>
      <c r="B13" s="10"/>
      <c r="C13" s="3" t="s">
        <v>14</v>
      </c>
      <c r="E13" s="45" t="s">
        <v>33</v>
      </c>
      <c r="F13" s="48">
        <v>1</v>
      </c>
    </row>
    <row r="14" spans="1:19" ht="12.95" customHeight="1" x14ac:dyDescent="0.2">
      <c r="A14" s="10"/>
      <c r="B14" s="10"/>
      <c r="C14" s="10"/>
      <c r="E14" s="45" t="s">
        <v>31</v>
      </c>
      <c r="F14" s="49">
        <f ca="1">NOW()+15018.5+$C$5/24</f>
        <v>60537.741852662031</v>
      </c>
    </row>
    <row r="15" spans="1:19" ht="12.95" customHeight="1" x14ac:dyDescent="0.2">
      <c r="A15" s="12" t="s">
        <v>18</v>
      </c>
      <c r="B15" s="10"/>
      <c r="C15" s="13">
        <f ca="1">(C7+C11)+(C8+C12)*INT(MAX(F21:F3533))</f>
        <v>56975.599145630666</v>
      </c>
      <c r="E15" s="45" t="s">
        <v>34</v>
      </c>
      <c r="F15" s="49">
        <f ca="1">ROUND(2*($F$14-$C$7)/$C$8,0)/2+$F$13</f>
        <v>22850.5</v>
      </c>
    </row>
    <row r="16" spans="1:19" ht="12.95" customHeight="1" x14ac:dyDescent="0.2">
      <c r="A16" s="15" t="s">
        <v>5</v>
      </c>
      <c r="B16" s="10"/>
      <c r="C16" s="16">
        <f ca="1">+C8+C12</f>
        <v>0.26990873866873877</v>
      </c>
      <c r="E16" s="45" t="s">
        <v>35</v>
      </c>
      <c r="F16" s="49">
        <f ca="1">ROUND(2*($F$14-$C$15)/$C$16,0)/2+$F$13</f>
        <v>13198.5</v>
      </c>
    </row>
    <row r="17" spans="1:21" ht="12.95" customHeight="1" thickBot="1" x14ac:dyDescent="0.25">
      <c r="A17" s="14" t="s">
        <v>28</v>
      </c>
      <c r="B17" s="10"/>
      <c r="C17" s="10">
        <f>COUNT(C21:C2191)</f>
        <v>2</v>
      </c>
      <c r="E17" s="45" t="s">
        <v>50</v>
      </c>
      <c r="F17" s="50">
        <f ca="1">+$C$15+$C$16*$F$16-15018.5-$C$5/24</f>
        <v>45519.885466283347</v>
      </c>
    </row>
    <row r="18" spans="1:21" ht="12.95" customHeight="1" thickTop="1" thickBot="1" x14ac:dyDescent="0.25">
      <c r="A18" s="15" t="s">
        <v>6</v>
      </c>
      <c r="B18" s="10"/>
      <c r="C18" s="18">
        <f ca="1">+C15</f>
        <v>56975.599145630666</v>
      </c>
      <c r="D18" s="19">
        <f ca="1">+C16</f>
        <v>0.26990873866873877</v>
      </c>
      <c r="E18" s="46" t="s">
        <v>51</v>
      </c>
      <c r="F18" s="51">
        <f ca="1">+($C$15+$C$16*$F$16)-($C$16/2)-15018.5-$C$5/24</f>
        <v>45519.750511914011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37</v>
      </c>
      <c r="I20" s="7" t="s">
        <v>47</v>
      </c>
      <c r="J20" s="7" t="s">
        <v>38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4" t="s">
        <v>40</v>
      </c>
    </row>
    <row r="21" spans="1:21" ht="12.95" customHeight="1" x14ac:dyDescent="0.2">
      <c r="A21" t="s">
        <v>47</v>
      </c>
      <c r="C21" s="8">
        <v>54370.44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39351.94</v>
      </c>
    </row>
    <row r="22" spans="1:21" ht="12.95" customHeight="1" x14ac:dyDescent="0.2">
      <c r="A22" s="41" t="s">
        <v>48</v>
      </c>
      <c r="B22" s="42" t="s">
        <v>0</v>
      </c>
      <c r="C22" s="43">
        <v>56975.734100000001</v>
      </c>
      <c r="D22" s="43">
        <v>1E-4</v>
      </c>
      <c r="E22">
        <f>+(C22-C$7)/C$8</f>
        <v>9652.4906542575427</v>
      </c>
      <c r="F22">
        <f>ROUND(2*E22,0)/2</f>
        <v>9652.5</v>
      </c>
      <c r="G22">
        <f>+C22-(C$7+F22*C$8)</f>
        <v>-2.5224999990314245E-3</v>
      </c>
      <c r="K22">
        <f>+G22</f>
        <v>-2.5224999990314245E-3</v>
      </c>
      <c r="O22">
        <f ca="1">+C$11+C$12*$F22</f>
        <v>-2.5224999990314245E-3</v>
      </c>
      <c r="Q22" s="2">
        <f>+C22-15018.5</f>
        <v>41957.234100000001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8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2024-08-15T05:48:16Z</dcterms:modified>
</cp:coreProperties>
</file>