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2E8ED34-5DE8-4F41-B653-5968E0576EAC}" xr6:coauthVersionLast="47" xr6:coauthVersionMax="47" xr10:uidLastSave="{00000000-0000-0000-0000-000000000000}"/>
  <bookViews>
    <workbookView xWindow="1245" yWindow="0" windowWidth="13560" windowHeight="1518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8" i="1" l="1"/>
  <c r="D9" i="1"/>
  <c r="C9" i="1"/>
  <c r="Q41" i="1"/>
  <c r="G21" i="2"/>
  <c r="C21" i="2"/>
  <c r="G20" i="2"/>
  <c r="C20" i="2"/>
  <c r="G23" i="2"/>
  <c r="C23" i="2"/>
  <c r="G19" i="2"/>
  <c r="C19" i="2"/>
  <c r="G18" i="2"/>
  <c r="C18" i="2"/>
  <c r="G17" i="2"/>
  <c r="C17" i="2"/>
  <c r="G16" i="2"/>
  <c r="C16" i="2"/>
  <c r="G15" i="2"/>
  <c r="C15" i="2"/>
  <c r="G14" i="2"/>
  <c r="C14" i="2"/>
  <c r="G22" i="2"/>
  <c r="C22" i="2"/>
  <c r="G13" i="2"/>
  <c r="C13" i="2"/>
  <c r="G12" i="2"/>
  <c r="C12" i="2"/>
  <c r="G11" i="2"/>
  <c r="C11" i="2"/>
  <c r="H21" i="2"/>
  <c r="D21" i="2"/>
  <c r="B21" i="2"/>
  <c r="A21" i="2"/>
  <c r="H20" i="2"/>
  <c r="B20" i="2"/>
  <c r="D20" i="2"/>
  <c r="A20" i="2"/>
  <c r="H23" i="2"/>
  <c r="D23" i="2"/>
  <c r="B23" i="2"/>
  <c r="A23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22" i="2"/>
  <c r="B22" i="2"/>
  <c r="D22" i="2"/>
  <c r="A22" i="2"/>
  <c r="H13" i="2"/>
  <c r="D13" i="2"/>
  <c r="B13" i="2"/>
  <c r="A13" i="2"/>
  <c r="H12" i="2"/>
  <c r="B12" i="2"/>
  <c r="D12" i="2"/>
  <c r="A12" i="2"/>
  <c r="H11" i="2"/>
  <c r="D11" i="2"/>
  <c r="B11" i="2"/>
  <c r="A11" i="2"/>
  <c r="Q50" i="1"/>
  <c r="Q46" i="1"/>
  <c r="Q47" i="1"/>
  <c r="Q49" i="1"/>
  <c r="F16" i="1"/>
  <c r="F17" i="1" s="1"/>
  <c r="C17" i="1"/>
  <c r="Q44" i="1"/>
  <c r="Q45" i="1"/>
  <c r="Q43" i="1"/>
  <c r="Q40" i="1"/>
  <c r="Q42" i="1"/>
  <c r="Q39" i="1"/>
  <c r="Q37" i="1"/>
  <c r="Q3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C7" i="1"/>
  <c r="E49" i="1"/>
  <c r="F49" i="1"/>
  <c r="C8" i="1"/>
  <c r="Q21" i="1"/>
  <c r="E19" i="2"/>
  <c r="E20" i="2"/>
  <c r="E21" i="2"/>
  <c r="E34" i="1"/>
  <c r="F34" i="1"/>
  <c r="E30" i="1"/>
  <c r="F30" i="1"/>
  <c r="G30" i="1"/>
  <c r="I30" i="1"/>
  <c r="E22" i="1"/>
  <c r="F22" i="1"/>
  <c r="G22" i="1"/>
  <c r="I22" i="1"/>
  <c r="E50" i="1"/>
  <c r="F50" i="1"/>
  <c r="E39" i="1"/>
  <c r="F39" i="1"/>
  <c r="G47" i="1"/>
  <c r="J47" i="1"/>
  <c r="E44" i="1"/>
  <c r="F44" i="1"/>
  <c r="G44" i="1"/>
  <c r="J44" i="1"/>
  <c r="E26" i="1"/>
  <c r="F26" i="1"/>
  <c r="E25" i="1"/>
  <c r="F25" i="1"/>
  <c r="E21" i="1"/>
  <c r="F21" i="1"/>
  <c r="G43" i="1"/>
  <c r="J43" i="1"/>
  <c r="E45" i="1"/>
  <c r="F45" i="1"/>
  <c r="G45" i="1"/>
  <c r="K45" i="1"/>
  <c r="G29" i="1"/>
  <c r="I29" i="1"/>
  <c r="E33" i="1"/>
  <c r="F33" i="1"/>
  <c r="E47" i="1"/>
  <c r="F47" i="1"/>
  <c r="E38" i="1"/>
  <c r="F38" i="1"/>
  <c r="G38" i="1"/>
  <c r="K38" i="1"/>
  <c r="E48" i="1"/>
  <c r="F48" i="1"/>
  <c r="G48" i="1"/>
  <c r="I48" i="1"/>
  <c r="U23" i="1"/>
  <c r="E29" i="1"/>
  <c r="F29" i="1"/>
  <c r="E36" i="1"/>
  <c r="F36" i="1"/>
  <c r="G36" i="1"/>
  <c r="I36" i="1"/>
  <c r="E32" i="1"/>
  <c r="F32" i="1"/>
  <c r="E28" i="1"/>
  <c r="F28" i="1"/>
  <c r="G28" i="1"/>
  <c r="I28" i="1"/>
  <c r="E24" i="1"/>
  <c r="F24" i="1"/>
  <c r="G46" i="1"/>
  <c r="J46" i="1"/>
  <c r="E43" i="1"/>
  <c r="F43" i="1"/>
  <c r="G34" i="1"/>
  <c r="I34" i="1"/>
  <c r="G26" i="1"/>
  <c r="I26" i="1"/>
  <c r="E42" i="1"/>
  <c r="F42" i="1"/>
  <c r="G42" i="1"/>
  <c r="I42" i="1"/>
  <c r="G49" i="1"/>
  <c r="K49" i="1"/>
  <c r="E40" i="1"/>
  <c r="F40" i="1"/>
  <c r="G40" i="1"/>
  <c r="K40" i="1"/>
  <c r="G21" i="1"/>
  <c r="H21" i="1"/>
  <c r="G33" i="1"/>
  <c r="I33" i="1"/>
  <c r="G25" i="1"/>
  <c r="I25" i="1"/>
  <c r="E35" i="1"/>
  <c r="F35" i="1"/>
  <c r="G35" i="1"/>
  <c r="I35" i="1"/>
  <c r="E31" i="1"/>
  <c r="F31" i="1"/>
  <c r="G31" i="1"/>
  <c r="I31" i="1"/>
  <c r="E27" i="1"/>
  <c r="F27" i="1"/>
  <c r="G27" i="1"/>
  <c r="I27" i="1"/>
  <c r="E23" i="1"/>
  <c r="F23" i="1"/>
  <c r="G50" i="1"/>
  <c r="J50" i="1"/>
  <c r="E46" i="1"/>
  <c r="F46" i="1"/>
  <c r="G39" i="1"/>
  <c r="K39" i="1"/>
  <c r="E37" i="1"/>
  <c r="F37" i="1"/>
  <c r="G37" i="1"/>
  <c r="E41" i="1"/>
  <c r="F41" i="1"/>
  <c r="G41" i="1"/>
  <c r="K41" i="1"/>
  <c r="G32" i="1"/>
  <c r="I32" i="1"/>
  <c r="G24" i="1"/>
  <c r="I24" i="1"/>
  <c r="K37" i="1"/>
  <c r="E12" i="2"/>
  <c r="E16" i="2"/>
  <c r="E14" i="2"/>
  <c r="E18" i="2"/>
  <c r="E11" i="2"/>
  <c r="E22" i="2"/>
  <c r="E15" i="2"/>
  <c r="E17" i="2"/>
  <c r="E13" i="2"/>
  <c r="E23" i="2"/>
  <c r="C12" i="1"/>
  <c r="C11" i="1"/>
  <c r="C16" i="1" l="1"/>
  <c r="D18" i="1" s="1"/>
  <c r="O42" i="1"/>
  <c r="O35" i="1"/>
  <c r="O22" i="1"/>
  <c r="O23" i="1"/>
  <c r="O29" i="1"/>
  <c r="O21" i="1"/>
  <c r="O33" i="1"/>
  <c r="O31" i="1"/>
  <c r="O39" i="1"/>
  <c r="O30" i="1"/>
  <c r="O50" i="1"/>
  <c r="O40" i="1"/>
  <c r="O49" i="1"/>
  <c r="O46" i="1"/>
  <c r="O28" i="1"/>
  <c r="O48" i="1"/>
  <c r="O34" i="1"/>
  <c r="O24" i="1"/>
  <c r="C15" i="1"/>
  <c r="O27" i="1"/>
  <c r="O38" i="1"/>
  <c r="O43" i="1"/>
  <c r="O44" i="1"/>
  <c r="O36" i="1"/>
  <c r="O26" i="1"/>
  <c r="O47" i="1"/>
  <c r="O45" i="1"/>
  <c r="O32" i="1"/>
  <c r="O25" i="1"/>
  <c r="O37" i="1"/>
  <c r="O41" i="1"/>
  <c r="C18" i="1" l="1"/>
  <c r="F18" i="1"/>
  <c r="F19" i="1" s="1"/>
</calcChain>
</file>

<file path=xl/sharedStrings.xml><?xml version="1.0" encoding="utf-8"?>
<sst xmlns="http://schemas.openxmlformats.org/spreadsheetml/2006/main" count="243" uniqueCount="144">
  <si>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</si>
  <si>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</si>
  <si>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</si>
  <si>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</si>
  <si>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</si>
  <si>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</si>
  <si>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</si>
  <si>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</si>
  <si>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</si>
  <si>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</si>
  <si>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</si>
  <si>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</si>
  <si>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</si>
  <si>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</si>
  <si>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</si>
  <si>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</si>
  <si>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</si>
  <si>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</si>
  <si>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</si>
  <si>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</si>
  <si>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</si>
  <si>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</si>
  <si>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</si>
  <si>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</si>
  <si>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</si>
  <si>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</si>
  <si>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</si>
  <si>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</si>
  <si>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</si>
  <si>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Bull.31</t>
  </si>
  <si>
    <t>B</t>
  </si>
  <si>
    <t>BBSAG Bull.35</t>
  </si>
  <si>
    <t>BBSAG Bull.40</t>
  </si>
  <si>
    <t>BBSAG Bull.42</t>
  </si>
  <si>
    <t>BBSAG Bull.50</t>
  </si>
  <si>
    <t>BBSAG Bull.59</t>
  </si>
  <si>
    <t>BBSAG Bull.63</t>
  </si>
  <si>
    <t>BBSAG Bull.64</t>
  </si>
  <si>
    <t>BBSAG Bull.65</t>
  </si>
  <si>
    <t>BBSAG Bull.69</t>
  </si>
  <si>
    <t>BBSAG Bull.74</t>
  </si>
  <si>
    <t>BBSAG Bull.75</t>
  </si>
  <si>
    <t>BBSAG Bull.82</t>
  </si>
  <si>
    <t>BBSAG Bull.93</t>
  </si>
  <si>
    <t>I</t>
  </si>
  <si>
    <t>IBVS 5287</t>
  </si>
  <si>
    <t>IBVS 5583</t>
  </si>
  <si>
    <t>EA/SD:</t>
  </si>
  <si>
    <t>IBVS 5438</t>
  </si>
  <si>
    <t># of data points:</t>
  </si>
  <si>
    <t>BT Gem / ??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</si>
  <si>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</si>
  <si>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</si>
  <si>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</si>
  <si>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</si>
  <si>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</si>
  <si>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</si>
  <si>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</si>
  <si>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IBVS 5871</t>
  </si>
  <si>
    <t>IBVS 5874</t>
  </si>
  <si>
    <t>Add cycle</t>
  </si>
  <si>
    <t>Old Cycle</t>
  </si>
  <si>
    <t>IBVS 5960</t>
  </si>
  <si>
    <t>IBVS 5918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</si>
  <si>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</si>
  <si>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</si>
  <si>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</si>
  <si>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</si>
  <si>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</si>
  <si>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</si>
  <si>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</si>
  <si>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</si>
  <si>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</si>
  <si>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</si>
  <si>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</si>
  <si>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</si>
  <si>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2451626.3896 </t>
  </si>
  <si>
    <t> 22.03.2000 21:21 </t>
  </si>
  <si>
    <t> -0.0057 </t>
  </si>
  <si>
    <t>E </t>
  </si>
  <si>
    <t>?</t>
  </si>
  <si>
    <t> M.Zejda </t>
  </si>
  <si>
    <t>IBVS 5287 </t>
  </si>
  <si>
    <t>2451841.6168 </t>
  </si>
  <si>
    <t> 24.10.2000 02:48 </t>
  </si>
  <si>
    <t> -0.0053 </t>
  </si>
  <si>
    <t>2451965.3112 </t>
  </si>
  <si>
    <t> 24.02.2001 19:28 </t>
  </si>
  <si>
    <t> -0.0045 </t>
  </si>
  <si>
    <t>IBVS 5583 </t>
  </si>
  <si>
    <t>2452362.3646 </t>
  </si>
  <si>
    <t> 28.03.2002 20:45 </t>
  </si>
  <si>
    <t> -0.0075 </t>
  </si>
  <si>
    <t> R.Diethelm </t>
  </si>
  <si>
    <t> BBS 128 </t>
  </si>
  <si>
    <t>2452717.368 </t>
  </si>
  <si>
    <t> 18.03.2003 20:49 </t>
  </si>
  <si>
    <t> -0.005 </t>
  </si>
  <si>
    <t> BBS 129 </t>
  </si>
  <si>
    <t>2454091.6009 </t>
  </si>
  <si>
    <t> 22.12.2006 02:25 </t>
  </si>
  <si>
    <t> -0.0074 </t>
  </si>
  <si>
    <t>C </t>
  </si>
  <si>
    <t>-I</t>
  </si>
  <si>
    <t> P.Frank </t>
  </si>
  <si>
    <t>BAVM 183 </t>
  </si>
  <si>
    <t>2454508.4478 </t>
  </si>
  <si>
    <t> 11.02.2008 22:44 </t>
  </si>
  <si>
    <t>21064</t>
  </si>
  <si>
    <t> -0.0079 </t>
  </si>
  <si>
    <t> F.Agerer </t>
  </si>
  <si>
    <t>BAVM 201 </t>
  </si>
  <si>
    <t>2454802.8376 </t>
  </si>
  <si>
    <t> 02.12.2008 08:06 </t>
  </si>
  <si>
    <t>21302</t>
  </si>
  <si>
    <t> -0.0088 </t>
  </si>
  <si>
    <t>IBVS 5871 </t>
  </si>
  <si>
    <t>2454831.2886 </t>
  </si>
  <si>
    <t> 30.12.2008 18:55 </t>
  </si>
  <si>
    <t>21325</t>
  </si>
  <si>
    <t> -0.0073 </t>
  </si>
  <si>
    <t>BAVM 209 </t>
  </si>
  <si>
    <t>2454857.2633 </t>
  </si>
  <si>
    <t> 25.01.2009 18:19 </t>
  </si>
  <si>
    <t>21346</t>
  </si>
  <si>
    <t> -0.0083 </t>
  </si>
  <si>
    <t>2455192.4721 </t>
  </si>
  <si>
    <t> 26.12.2009 23:19 </t>
  </si>
  <si>
    <t>21617</t>
  </si>
  <si>
    <t> -0.0091 </t>
  </si>
  <si>
    <t>o</t>
  </si>
  <si>
    <t> Moschner &amp; Frank </t>
  </si>
  <si>
    <t>BAVM 212 </t>
  </si>
  <si>
    <t>2455528.9195 </t>
  </si>
  <si>
    <t> 28.11.2010 10:04 </t>
  </si>
  <si>
    <t>21889</t>
  </si>
  <si>
    <t> -0.0082 </t>
  </si>
  <si>
    <t>IBVS 5960 </t>
  </si>
  <si>
    <t>2456734.3121 </t>
  </si>
  <si>
    <t> 17.03.2014 19:29 </t>
  </si>
  <si>
    <t>22863.5</t>
  </si>
  <si>
    <t> -0.0096 </t>
  </si>
  <si>
    <t>BAVM 238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</si>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</sst>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Gem - O-C Diagr.</a:t>
            </a:r>
          </a:p>
        </c:rich>
      </c:tx>
      <c:layout>
        <c:manualLayout>
          <c:xMode val="edge"/>
          <c:yMode val="edge"/>
          <c:x val="0.3653519896633846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0459185767301"/>
          <c:y val="0.14769252958613219"/>
          <c:w val="0.7890229592883650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3-4DF0-8433-5DF03446DD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-1.3953999950899743E-3</c:v>
                </c:pt>
                <c:pt idx="3">
                  <c:v>-5.4459999228129163E-4</c:v>
                </c:pt>
                <c:pt idx="4">
                  <c:v>7.6828000019304454E-3</c:v>
                </c:pt>
                <c:pt idx="5">
                  <c:v>-1.706920000287937E-2</c:v>
                </c:pt>
                <c:pt idx="6">
                  <c:v>-9.4959999842103571E-4</c:v>
                </c:pt>
                <c:pt idx="7">
                  <c:v>-1.1778799998864997E-2</c:v>
                </c:pt>
                <c:pt idx="8">
                  <c:v>1.2991600007808302E-2</c:v>
                </c:pt>
                <c:pt idx="9">
                  <c:v>2.208299999620067E-2</c:v>
                </c:pt>
                <c:pt idx="10">
                  <c:v>-6.5241999982390553E-3</c:v>
                </c:pt>
                <c:pt idx="11">
                  <c:v>-4.9159999616676942E-4</c:v>
                </c:pt>
                <c:pt idx="12">
                  <c:v>1.9337999983690679E-3</c:v>
                </c:pt>
                <c:pt idx="13">
                  <c:v>1.1660000745905563E-4</c:v>
                </c:pt>
                <c:pt idx="14">
                  <c:v>4.4810000035795383E-3</c:v>
                </c:pt>
                <c:pt idx="15">
                  <c:v>3.3499999699415639E-4</c:v>
                </c:pt>
                <c:pt idx="21">
                  <c:v>-4.6527999948011711E-3</c:v>
                </c:pt>
                <c:pt idx="27">
                  <c:v>-9.088599996175617E-3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3-4DF0-8433-5DF03446DD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-7.4266000010538846E-3</c:v>
                </c:pt>
                <c:pt idx="23">
                  <c:v>-7.8911999953561462E-3</c:v>
                </c:pt>
                <c:pt idx="25">
                  <c:v>-7.3350000020582229E-3</c:v>
                </c:pt>
                <c:pt idx="26">
                  <c:v>-8.2867999954032712E-3</c:v>
                </c:pt>
                <c:pt idx="29">
                  <c:v>-9.5632999946246855E-3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3-4DF0-8433-5DF03446DD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6">
                  <c:v>-5.677199995261617E-3</c:v>
                </c:pt>
                <c:pt idx="17">
                  <c:v>-5.3063999948790297E-3</c:v>
                </c:pt>
                <c:pt idx="18">
                  <c:v>-4.4864000010420568E-3</c:v>
                </c:pt>
                <c:pt idx="19">
                  <c:v>-4.4864000010420568E-3</c:v>
                </c:pt>
                <c:pt idx="20">
                  <c:v>-7.4782000010600314E-3</c:v>
                </c:pt>
                <c:pt idx="24">
                  <c:v>-8.8115999969886616E-3</c:v>
                </c:pt>
                <c:pt idx="28">
                  <c:v>-8.2261999923503026E-3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3-4DF0-8433-5DF03446DD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3-4DF0-8433-5DF03446DD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3-4DF0-8433-5DF03446DD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3-4DF0-8433-5DF03446DD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1.7056475094676567E-2</c:v>
                </c:pt>
                <c:pt idx="1">
                  <c:v>3.092959084944889E-3</c:v>
                </c:pt>
                <c:pt idx="2">
                  <c:v>2.7786828669057444E-3</c:v>
                </c:pt>
                <c:pt idx="3">
                  <c:v>2.417324069385083E-3</c:v>
                </c:pt>
                <c:pt idx="4">
                  <c:v>2.3031488141423972E-3</c:v>
                </c:pt>
                <c:pt idx="5">
                  <c:v>1.7852404398456811E-3</c:v>
                </c:pt>
                <c:pt idx="6">
                  <c:v>1.2696861945230425E-3</c:v>
                </c:pt>
                <c:pt idx="7">
                  <c:v>1.0648769737784322E-3</c:v>
                </c:pt>
                <c:pt idx="8">
                  <c:v>1.0507521999339742E-3</c:v>
                </c:pt>
                <c:pt idx="9">
                  <c:v>1.0307421036543293E-3</c:v>
                </c:pt>
                <c:pt idx="10">
                  <c:v>9.3186868674313694E-4</c:v>
                </c:pt>
                <c:pt idx="11">
                  <c:v>6.929245958744272E-4</c:v>
                </c:pt>
                <c:pt idx="12">
                  <c:v>3.5510708809452507E-4</c:v>
                </c:pt>
                <c:pt idx="13">
                  <c:v>3.1508689553523192E-4</c:v>
                </c:pt>
                <c:pt idx="14">
                  <c:v>-3.6996463592087886E-4</c:v>
                </c:pt>
                <c:pt idx="15">
                  <c:v>-1.3940107396439305E-3</c:v>
                </c:pt>
                <c:pt idx="16">
                  <c:v>-4.9946510054931434E-3</c:v>
                </c:pt>
                <c:pt idx="17">
                  <c:v>-5.1994602262377537E-3</c:v>
                </c:pt>
                <c:pt idx="18">
                  <c:v>-5.3171666749415522E-3</c:v>
                </c:pt>
                <c:pt idx="19">
                  <c:v>-5.3171666749415522E-3</c:v>
                </c:pt>
                <c:pt idx="20">
                  <c:v>-5.6950043752807475E-3</c:v>
                </c:pt>
                <c:pt idx="21">
                  <c:v>-6.0328218830606496E-3</c:v>
                </c:pt>
                <c:pt idx="22">
                  <c:v>-7.3405405281598557E-3</c:v>
                </c:pt>
                <c:pt idx="23">
                  <c:v>-7.7372112602916605E-3</c:v>
                </c:pt>
                <c:pt idx="24">
                  <c:v>-8.0173526082067022E-3</c:v>
                </c:pt>
                <c:pt idx="25">
                  <c:v>-8.044425091408576E-3</c:v>
                </c:pt>
                <c:pt idx="26">
                  <c:v>-8.0691434456363724E-3</c:v>
                </c:pt>
                <c:pt idx="27">
                  <c:v>-8.3881279216236684E-3</c:v>
                </c:pt>
                <c:pt idx="28">
                  <c:v>-8.7082894620979998E-3</c:v>
                </c:pt>
                <c:pt idx="29">
                  <c:v>-9.8553388047165243E-3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3-4DF0-8433-5DF03446DD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-6.7254000001412351E-2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23-4DF0-8433-5DF03446D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485176"/>
        <c:axId val="1"/>
      </c:scatterChart>
      <c:valAx>
        <c:axId val="738485176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175128194738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48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36724697577469"/>
          <c:y val="0.92000129214617399"/>
          <c:w val="0.825043601968278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Gem - O-C Diagr.</a:t>
            </a:r>
          </a:p>
        </c:rich>
      </c:tx>
      <c:layout>
        <c:manualLayout>
          <c:xMode val="edge"/>
          <c:yMode val="edge"/>
          <c:x val="0.3647260273972602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6027397260275"/>
          <c:y val="0.14723926380368099"/>
          <c:w val="0.801369863013698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DD-48EB-98BC-7F3CA77195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-1.3953999950899743E-3</c:v>
                </c:pt>
                <c:pt idx="3">
                  <c:v>-5.4459999228129163E-4</c:v>
                </c:pt>
                <c:pt idx="4">
                  <c:v>7.6828000019304454E-3</c:v>
                </c:pt>
                <c:pt idx="5">
                  <c:v>-1.706920000287937E-2</c:v>
                </c:pt>
                <c:pt idx="6">
                  <c:v>-9.4959999842103571E-4</c:v>
                </c:pt>
                <c:pt idx="7">
                  <c:v>-1.1778799998864997E-2</c:v>
                </c:pt>
                <c:pt idx="8">
                  <c:v>1.2991600007808302E-2</c:v>
                </c:pt>
                <c:pt idx="9">
                  <c:v>2.208299999620067E-2</c:v>
                </c:pt>
                <c:pt idx="10">
                  <c:v>-6.5241999982390553E-3</c:v>
                </c:pt>
                <c:pt idx="11">
                  <c:v>-4.9159999616676942E-4</c:v>
                </c:pt>
                <c:pt idx="12">
                  <c:v>1.9337999983690679E-3</c:v>
                </c:pt>
                <c:pt idx="13">
                  <c:v>1.1660000745905563E-4</c:v>
                </c:pt>
                <c:pt idx="14">
                  <c:v>4.4810000035795383E-3</c:v>
                </c:pt>
                <c:pt idx="15">
                  <c:v>3.3499999699415639E-4</c:v>
                </c:pt>
                <c:pt idx="21">
                  <c:v>-4.6527999948011711E-3</c:v>
                </c:pt>
                <c:pt idx="27">
                  <c:v>-9.088599996175617E-3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DD-48EB-98BC-7F3CA77195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-7.4266000010538846E-3</c:v>
                </c:pt>
                <c:pt idx="23">
                  <c:v>-7.8911999953561462E-3</c:v>
                </c:pt>
                <c:pt idx="25">
                  <c:v>-7.3350000020582229E-3</c:v>
                </c:pt>
                <c:pt idx="26">
                  <c:v>-8.2867999954032712E-3</c:v>
                </c:pt>
                <c:pt idx="29">
                  <c:v>-9.5632999946246855E-3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DD-48EB-98BC-7F3CA77195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6">
                  <c:v>-5.677199995261617E-3</c:v>
                </c:pt>
                <c:pt idx="17">
                  <c:v>-5.3063999948790297E-3</c:v>
                </c:pt>
                <c:pt idx="18">
                  <c:v>-4.4864000010420568E-3</c:v>
                </c:pt>
                <c:pt idx="19">
                  <c:v>-4.4864000010420568E-3</c:v>
                </c:pt>
                <c:pt idx="20">
                  <c:v>-7.4782000010600314E-3</c:v>
                </c:pt>
                <c:pt idx="24">
                  <c:v>-8.8115999969886616E-3</c:v>
                </c:pt>
                <c:pt idx="28">
                  <c:v>-8.2261999923503026E-3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DD-48EB-98BC-7F3CA77195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DD-48EB-98BC-7F3CA77195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DD-48EB-98BC-7F3CA77195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1.8E-3</c:v>
                  </c:pt>
                  <c:pt idx="17">
                    <c:v>3.8999999999999998E-3</c:v>
                  </c:pt>
                  <c:pt idx="18">
                    <c:v>2.0999999999999999E-3</c:v>
                  </c:pt>
                  <c:pt idx="19">
                    <c:v>2.0999999999999999E-3</c:v>
                  </c:pt>
                  <c:pt idx="20">
                    <c:v>0</c:v>
                  </c:pt>
                  <c:pt idx="21">
                    <c:v>4.0000000000000001E-3</c:v>
                  </c:pt>
                  <c:pt idx="22">
                    <c:v>2.5000000000000001E-3</c:v>
                  </c:pt>
                  <c:pt idx="23">
                    <c:v>5.0000000000000001E-4</c:v>
                  </c:pt>
                  <c:pt idx="24">
                    <c:v>2.0000000000000001E-4</c:v>
                  </c:pt>
                  <c:pt idx="25">
                    <c:v>1.6999999999999999E-3</c:v>
                  </c:pt>
                  <c:pt idx="26">
                    <c:v>3.3E-3</c:v>
                  </c:pt>
                  <c:pt idx="27">
                    <c:v>0</c:v>
                  </c:pt>
                  <c:pt idx="28">
                    <c:v>4.0000000000000002E-4</c:v>
                  </c:pt>
                  <c:pt idx="2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DD-48EB-98BC-7F3CA77195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1.7056475094676567E-2</c:v>
                </c:pt>
                <c:pt idx="1">
                  <c:v>3.092959084944889E-3</c:v>
                </c:pt>
                <c:pt idx="2">
                  <c:v>2.7786828669057444E-3</c:v>
                </c:pt>
                <c:pt idx="3">
                  <c:v>2.417324069385083E-3</c:v>
                </c:pt>
                <c:pt idx="4">
                  <c:v>2.3031488141423972E-3</c:v>
                </c:pt>
                <c:pt idx="5">
                  <c:v>1.7852404398456811E-3</c:v>
                </c:pt>
                <c:pt idx="6">
                  <c:v>1.2696861945230425E-3</c:v>
                </c:pt>
                <c:pt idx="7">
                  <c:v>1.0648769737784322E-3</c:v>
                </c:pt>
                <c:pt idx="8">
                  <c:v>1.0507521999339742E-3</c:v>
                </c:pt>
                <c:pt idx="9">
                  <c:v>1.0307421036543293E-3</c:v>
                </c:pt>
                <c:pt idx="10">
                  <c:v>9.3186868674313694E-4</c:v>
                </c:pt>
                <c:pt idx="11">
                  <c:v>6.929245958744272E-4</c:v>
                </c:pt>
                <c:pt idx="12">
                  <c:v>3.5510708809452507E-4</c:v>
                </c:pt>
                <c:pt idx="13">
                  <c:v>3.1508689553523192E-4</c:v>
                </c:pt>
                <c:pt idx="14">
                  <c:v>-3.6996463592087886E-4</c:v>
                </c:pt>
                <c:pt idx="15">
                  <c:v>-1.3940107396439305E-3</c:v>
                </c:pt>
                <c:pt idx="16">
                  <c:v>-4.9946510054931434E-3</c:v>
                </c:pt>
                <c:pt idx="17">
                  <c:v>-5.1994602262377537E-3</c:v>
                </c:pt>
                <c:pt idx="18">
                  <c:v>-5.3171666749415522E-3</c:v>
                </c:pt>
                <c:pt idx="19">
                  <c:v>-5.3171666749415522E-3</c:v>
                </c:pt>
                <c:pt idx="20">
                  <c:v>-5.6950043752807475E-3</c:v>
                </c:pt>
                <c:pt idx="21">
                  <c:v>-6.0328218830606496E-3</c:v>
                </c:pt>
                <c:pt idx="22">
                  <c:v>-7.3405405281598557E-3</c:v>
                </c:pt>
                <c:pt idx="23">
                  <c:v>-7.7372112602916605E-3</c:v>
                </c:pt>
                <c:pt idx="24">
                  <c:v>-8.0173526082067022E-3</c:v>
                </c:pt>
                <c:pt idx="25">
                  <c:v>-8.044425091408576E-3</c:v>
                </c:pt>
                <c:pt idx="26">
                  <c:v>-8.0691434456363724E-3</c:v>
                </c:pt>
                <c:pt idx="27">
                  <c:v>-8.3881279216236684E-3</c:v>
                </c:pt>
                <c:pt idx="28">
                  <c:v>-8.7082894620979998E-3</c:v>
                </c:pt>
                <c:pt idx="29">
                  <c:v>-9.8553388047165243E-3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DD-48EB-98BC-7F3CA77195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11863</c:v>
                </c:pt>
                <c:pt idx="2">
                  <c:v>12130</c:v>
                </c:pt>
                <c:pt idx="3">
                  <c:v>12437</c:v>
                </c:pt>
                <c:pt idx="4">
                  <c:v>12534</c:v>
                </c:pt>
                <c:pt idx="5">
                  <c:v>12974</c:v>
                </c:pt>
                <c:pt idx="6">
                  <c:v>13412</c:v>
                </c:pt>
                <c:pt idx="7">
                  <c:v>13586</c:v>
                </c:pt>
                <c:pt idx="8">
                  <c:v>13598</c:v>
                </c:pt>
                <c:pt idx="9">
                  <c:v>13615</c:v>
                </c:pt>
                <c:pt idx="10">
                  <c:v>13699</c:v>
                </c:pt>
                <c:pt idx="11">
                  <c:v>13902</c:v>
                </c:pt>
                <c:pt idx="12">
                  <c:v>14189</c:v>
                </c:pt>
                <c:pt idx="13">
                  <c:v>14223</c:v>
                </c:pt>
                <c:pt idx="14">
                  <c:v>14805</c:v>
                </c:pt>
                <c:pt idx="15">
                  <c:v>15675</c:v>
                </c:pt>
                <c:pt idx="16">
                  <c:v>18734</c:v>
                </c:pt>
                <c:pt idx="17">
                  <c:v>18908</c:v>
                </c:pt>
                <c:pt idx="18">
                  <c:v>19008</c:v>
                </c:pt>
                <c:pt idx="19">
                  <c:v>19008</c:v>
                </c:pt>
                <c:pt idx="20">
                  <c:v>19329</c:v>
                </c:pt>
                <c:pt idx="21">
                  <c:v>19616</c:v>
                </c:pt>
                <c:pt idx="22">
                  <c:v>20727</c:v>
                </c:pt>
                <c:pt idx="23">
                  <c:v>21064</c:v>
                </c:pt>
                <c:pt idx="24">
                  <c:v>21302</c:v>
                </c:pt>
                <c:pt idx="25">
                  <c:v>21325</c:v>
                </c:pt>
                <c:pt idx="26">
                  <c:v>21346</c:v>
                </c:pt>
                <c:pt idx="27">
                  <c:v>21617</c:v>
                </c:pt>
                <c:pt idx="28">
                  <c:v>21889</c:v>
                </c:pt>
                <c:pt idx="29">
                  <c:v>22863.5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-6.7254000001412351E-2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DD-48EB-98BC-7F3CA771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058232"/>
        <c:axId val="1"/>
      </c:scatterChart>
      <c:valAx>
        <c:axId val="7420582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84931506849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98630136986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05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6986301369863"/>
          <c:y val="0.92024539877300615"/>
          <c:w val="0.823630136986301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266700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E142620-B8E8-A731-E848-EFB3E2A87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27</xdr:col>
      <xdr:colOff>9525</xdr:colOff>
      <xdr:row>18</xdr:row>
      <xdr:rowOff>19050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4F9A56B8-C219-702F-0DA1-C658C0FA1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871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24</v>
      </c>
      <c r="B2" s="11" t="s">
        <v>47</v>
      </c>
    </row>
    <row r="4" spans="1:6" ht="14.25" thickTop="1" thickBot="1" x14ac:dyDescent="0.25">
      <c r="A4" s="6" t="s">
        <v>0</v>
      </c>
      <c r="C4" s="3">
        <v>28453.64</v>
      </c>
      <c r="D4" s="4">
        <v>1.2369357999999999</v>
      </c>
    </row>
    <row r="5" spans="1:6" ht="13.5" thickTop="1" x14ac:dyDescent="0.2">
      <c r="A5" s="19" t="s">
        <v>51</v>
      </c>
      <c r="B5" s="12"/>
      <c r="C5" s="20">
        <v>-9.5</v>
      </c>
      <c r="D5" s="12" t="s">
        <v>52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28453.64</v>
      </c>
    </row>
    <row r="8" spans="1:6" x14ac:dyDescent="0.2">
      <c r="A8" t="s">
        <v>3</v>
      </c>
      <c r="C8">
        <f>+D4</f>
        <v>1.2369357999999999</v>
      </c>
    </row>
    <row r="9" spans="1:6" x14ac:dyDescent="0.2">
      <c r="A9" s="34" t="s">
        <v>57</v>
      </c>
      <c r="B9" s="35">
        <v>37</v>
      </c>
      <c r="C9" s="32" t="str">
        <f>"F"&amp;B9</f>
        <v>F37</v>
      </c>
      <c r="D9" s="33" t="str">
        <f>"G"&amp;B9</f>
        <v>G37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31">
        <f ca="1">INTERCEPT(INDIRECT($D$9):G992,INDIRECT($C$9):F992)</f>
        <v>1.7056475094676567E-2</v>
      </c>
      <c r="D11" s="21"/>
      <c r="E11" s="12"/>
    </row>
    <row r="12" spans="1:6" x14ac:dyDescent="0.2">
      <c r="A12" s="12" t="s">
        <v>17</v>
      </c>
      <c r="B12" s="12"/>
      <c r="C12" s="31">
        <f ca="1">SLOPE(INDIRECT($D$9):G992,INDIRECT($C$9):F992)</f>
        <v>-1.1770644870379902E-6</v>
      </c>
      <c r="D12" s="21"/>
      <c r="E12" s="12"/>
    </row>
    <row r="13" spans="1:6" x14ac:dyDescent="0.2">
      <c r="A13" s="12" t="s">
        <v>19</v>
      </c>
      <c r="B13" s="12"/>
      <c r="C13" s="21" t="s">
        <v>14</v>
      </c>
    </row>
    <row r="14" spans="1:6" x14ac:dyDescent="0.2">
      <c r="A14" s="12"/>
      <c r="B14" s="12"/>
      <c r="C14" s="12"/>
    </row>
    <row r="15" spans="1:6" x14ac:dyDescent="0.2">
      <c r="A15" s="22" t="s">
        <v>18</v>
      </c>
      <c r="B15" s="12"/>
      <c r="C15" s="23">
        <f ca="1">(C7+C11)+(C8+C12)*INT(MAX(F21:F3533))</f>
        <v>56733.693340649726</v>
      </c>
      <c r="E15" s="24" t="s">
        <v>60</v>
      </c>
      <c r="F15" s="20">
        <v>1</v>
      </c>
    </row>
    <row r="16" spans="1:6" x14ac:dyDescent="0.2">
      <c r="A16" s="26" t="s">
        <v>4</v>
      </c>
      <c r="B16" s="12"/>
      <c r="C16" s="27">
        <f ca="1">+C8+C12</f>
        <v>1.2369346229355129</v>
      </c>
      <c r="E16" s="24" t="s">
        <v>53</v>
      </c>
      <c r="F16" s="25">
        <f ca="1">NOW()+15018.5+$C$5/24</f>
        <v>60351.745249189815</v>
      </c>
    </row>
    <row r="17" spans="1:30" ht="13.5" thickBot="1" x14ac:dyDescent="0.25">
      <c r="A17" s="24" t="s">
        <v>49</v>
      </c>
      <c r="B17" s="12"/>
      <c r="C17" s="12">
        <f>COUNT(C21:C2191)</f>
        <v>30</v>
      </c>
      <c r="E17" s="24" t="s">
        <v>61</v>
      </c>
      <c r="F17" s="25">
        <f ca="1">ROUND(2*(F16-$C$7)/$C$8,0)/2+F15</f>
        <v>25789</v>
      </c>
    </row>
    <row r="18" spans="1:30" ht="14.25" thickTop="1" thickBot="1" x14ac:dyDescent="0.25">
      <c r="A18" s="26" t="s">
        <v>5</v>
      </c>
      <c r="B18" s="12"/>
      <c r="C18" s="29">
        <f ca="1">+C15</f>
        <v>56733.693340649726</v>
      </c>
      <c r="D18" s="30">
        <f ca="1">+C16</f>
        <v>1.2369346229355129</v>
      </c>
      <c r="E18" s="24" t="s">
        <v>54</v>
      </c>
      <c r="F18" s="33">
        <f ca="1">ROUND(2*(F16-$C$15)/$C$16,0)/2+F15</f>
        <v>2926</v>
      </c>
    </row>
    <row r="19" spans="1:30" ht="13.5" thickTop="1" x14ac:dyDescent="0.2">
      <c r="E19" s="24" t="s">
        <v>55</v>
      </c>
      <c r="F19" s="28">
        <f ca="1">+$C$15+$C$16*F18-15018.5-$C$5/24</f>
        <v>45334.859880692376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72</v>
      </c>
      <c r="I20" s="8" t="s">
        <v>75</v>
      </c>
      <c r="J20" s="8" t="s">
        <v>69</v>
      </c>
      <c r="K20" s="8" t="s">
        <v>67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8" t="s">
        <v>143</v>
      </c>
    </row>
    <row r="21" spans="1:30" x14ac:dyDescent="0.2">
      <c r="A21" t="s">
        <v>12</v>
      </c>
      <c r="C21" s="17">
        <v>28453.64</v>
      </c>
      <c r="D21" s="17" t="s">
        <v>14</v>
      </c>
      <c r="E21">
        <f t="shared" ref="E21:E50" si="0">+(C21-C$7)/C$8</f>
        <v>0</v>
      </c>
      <c r="F21">
        <f t="shared" ref="F21:F50" si="1">ROUND(2*E21,0)/2</f>
        <v>0</v>
      </c>
      <c r="G21">
        <f>+C21-(C$7+F21*C$8)</f>
        <v>0</v>
      </c>
      <c r="H21">
        <f>+G21</f>
        <v>0</v>
      </c>
      <c r="O21">
        <f t="shared" ref="O21:O50" ca="1" si="2">+C$11+C$12*F21</f>
        <v>1.7056475094676567E-2</v>
      </c>
      <c r="Q21" s="2">
        <f t="shared" ref="Q21:Q50" si="3">+C21-15018.5</f>
        <v>13435.14</v>
      </c>
    </row>
    <row r="22" spans="1:30" x14ac:dyDescent="0.2">
      <c r="A22" t="s">
        <v>29</v>
      </c>
      <c r="C22" s="17">
        <v>43127.408000000003</v>
      </c>
      <c r="D22" s="17"/>
      <c r="E22">
        <f t="shared" si="0"/>
        <v>11862.998871889717</v>
      </c>
      <c r="F22">
        <f t="shared" si="1"/>
        <v>11863</v>
      </c>
      <c r="G22">
        <f>+C22-(C$7+F22*C$8)</f>
        <v>-1.3953999950899743E-3</v>
      </c>
      <c r="I22">
        <f>+G22</f>
        <v>-1.3953999950899743E-3</v>
      </c>
      <c r="O22">
        <f t="shared" ca="1" si="2"/>
        <v>3.092959084944889E-3</v>
      </c>
      <c r="Q22" s="2">
        <f t="shared" si="3"/>
        <v>28108.908000000003</v>
      </c>
      <c r="AA22">
        <v>6</v>
      </c>
      <c r="AB22" t="s">
        <v>28</v>
      </c>
      <c r="AD22" t="s">
        <v>30</v>
      </c>
    </row>
    <row r="23" spans="1:30" x14ac:dyDescent="0.2">
      <c r="A23" t="s">
        <v>31</v>
      </c>
      <c r="C23" s="17">
        <v>43457.603999999999</v>
      </c>
      <c r="D23" s="17"/>
      <c r="E23">
        <f t="shared" si="0"/>
        <v>12129.945628544345</v>
      </c>
      <c r="F23">
        <f t="shared" si="1"/>
        <v>12130</v>
      </c>
      <c r="O23">
        <f t="shared" ca="1" si="2"/>
        <v>2.7786828669057444E-3</v>
      </c>
      <c r="Q23" s="2">
        <f t="shared" si="3"/>
        <v>28439.103999999999</v>
      </c>
      <c r="U23">
        <f>+C23-(C$7+F23*C$8)</f>
        <v>-6.7254000001412351E-2</v>
      </c>
      <c r="AA23">
        <v>7</v>
      </c>
      <c r="AB23" t="s">
        <v>28</v>
      </c>
      <c r="AD23" t="s">
        <v>30</v>
      </c>
    </row>
    <row r="24" spans="1:30" x14ac:dyDescent="0.2">
      <c r="A24" t="s">
        <v>32</v>
      </c>
      <c r="C24" s="17">
        <v>43837.41</v>
      </c>
      <c r="D24" s="17"/>
      <c r="E24">
        <f t="shared" si="0"/>
        <v>12436.999559718462</v>
      </c>
      <c r="F24">
        <f t="shared" si="1"/>
        <v>12437</v>
      </c>
      <c r="G24">
        <f t="shared" ref="G24:G50" si="4">+C24-(C$7+F24*C$8)</f>
        <v>-5.4459999228129163E-4</v>
      </c>
      <c r="I24">
        <f t="shared" ref="I24:I36" si="5">+G24</f>
        <v>-5.4459999228129163E-4</v>
      </c>
      <c r="O24">
        <f t="shared" ca="1" si="2"/>
        <v>2.417324069385083E-3</v>
      </c>
      <c r="Q24" s="2">
        <f t="shared" si="3"/>
        <v>28818.910000000003</v>
      </c>
      <c r="AA24">
        <v>11</v>
      </c>
      <c r="AB24" t="s">
        <v>28</v>
      </c>
      <c r="AD24" t="s">
        <v>30</v>
      </c>
    </row>
    <row r="25" spans="1:30" x14ac:dyDescent="0.2">
      <c r="A25" t="s">
        <v>33</v>
      </c>
      <c r="C25" s="17">
        <v>43957.400999999998</v>
      </c>
      <c r="D25" s="17"/>
      <c r="E25">
        <f t="shared" si="0"/>
        <v>12534.006211155016</v>
      </c>
      <c r="F25">
        <f t="shared" si="1"/>
        <v>12534</v>
      </c>
      <c r="G25">
        <f t="shared" si="4"/>
        <v>7.6828000019304454E-3</v>
      </c>
      <c r="I25">
        <f t="shared" si="5"/>
        <v>7.6828000019304454E-3</v>
      </c>
      <c r="O25">
        <f t="shared" ca="1" si="2"/>
        <v>2.3031488141423972E-3</v>
      </c>
      <c r="Q25" s="2">
        <f t="shared" si="3"/>
        <v>28938.900999999998</v>
      </c>
      <c r="AA25">
        <v>6</v>
      </c>
      <c r="AB25" t="s">
        <v>28</v>
      </c>
      <c r="AD25" t="s">
        <v>30</v>
      </c>
    </row>
    <row r="26" spans="1:30" x14ac:dyDescent="0.2">
      <c r="A26" t="s">
        <v>34</v>
      </c>
      <c r="C26" s="17">
        <v>44501.627999999997</v>
      </c>
      <c r="D26" s="17"/>
      <c r="E26">
        <f t="shared" si="0"/>
        <v>12973.986200415575</v>
      </c>
      <c r="F26">
        <f t="shared" si="1"/>
        <v>12974</v>
      </c>
      <c r="G26">
        <f t="shared" si="4"/>
        <v>-1.706920000287937E-2</v>
      </c>
      <c r="I26">
        <f t="shared" si="5"/>
        <v>-1.706920000287937E-2</v>
      </c>
      <c r="O26">
        <f t="shared" ca="1" si="2"/>
        <v>1.7852404398456811E-3</v>
      </c>
      <c r="Q26" s="2">
        <f t="shared" si="3"/>
        <v>29483.127999999997</v>
      </c>
      <c r="AA26">
        <v>6</v>
      </c>
      <c r="AB26" t="s">
        <v>28</v>
      </c>
      <c r="AD26" t="s">
        <v>30</v>
      </c>
    </row>
    <row r="27" spans="1:30" x14ac:dyDescent="0.2">
      <c r="A27" t="s">
        <v>35</v>
      </c>
      <c r="C27" s="17">
        <v>45043.421999999999</v>
      </c>
      <c r="D27" s="17"/>
      <c r="E27">
        <f t="shared" si="0"/>
        <v>13411.999232296454</v>
      </c>
      <c r="F27">
        <f t="shared" si="1"/>
        <v>13412</v>
      </c>
      <c r="G27">
        <f t="shared" si="4"/>
        <v>-9.4959999842103571E-4</v>
      </c>
      <c r="I27">
        <f t="shared" si="5"/>
        <v>-9.4959999842103571E-4</v>
      </c>
      <c r="O27">
        <f t="shared" ca="1" si="2"/>
        <v>1.2696861945230425E-3</v>
      </c>
      <c r="Q27" s="2">
        <f t="shared" si="3"/>
        <v>30024.921999999999</v>
      </c>
      <c r="AA27">
        <v>7</v>
      </c>
      <c r="AB27" t="s">
        <v>28</v>
      </c>
      <c r="AD27" t="s">
        <v>30</v>
      </c>
    </row>
    <row r="28" spans="1:30" x14ac:dyDescent="0.2">
      <c r="A28" t="s">
        <v>36</v>
      </c>
      <c r="C28" s="17">
        <v>45258.637999999999</v>
      </c>
      <c r="D28" s="17"/>
      <c r="E28">
        <f t="shared" si="0"/>
        <v>13585.990477436259</v>
      </c>
      <c r="F28">
        <f t="shared" si="1"/>
        <v>13586</v>
      </c>
      <c r="G28">
        <f t="shared" si="4"/>
        <v>-1.1778799998864997E-2</v>
      </c>
      <c r="I28">
        <f t="shared" si="5"/>
        <v>-1.1778799998864997E-2</v>
      </c>
      <c r="O28">
        <f t="shared" ca="1" si="2"/>
        <v>1.0648769737784322E-3</v>
      </c>
      <c r="Q28" s="2">
        <f t="shared" si="3"/>
        <v>30240.137999999999</v>
      </c>
      <c r="AA28">
        <v>10</v>
      </c>
      <c r="AB28" t="s">
        <v>28</v>
      </c>
      <c r="AD28" t="s">
        <v>30</v>
      </c>
    </row>
    <row r="29" spans="1:30" x14ac:dyDescent="0.2">
      <c r="A29" t="s">
        <v>36</v>
      </c>
      <c r="C29" s="17">
        <v>45273.506000000001</v>
      </c>
      <c r="D29" s="17"/>
      <c r="E29">
        <f t="shared" si="0"/>
        <v>13598.010503051171</v>
      </c>
      <c r="F29">
        <f t="shared" si="1"/>
        <v>13598</v>
      </c>
      <c r="G29">
        <f t="shared" si="4"/>
        <v>1.2991600007808302E-2</v>
      </c>
      <c r="I29">
        <f t="shared" si="5"/>
        <v>1.2991600007808302E-2</v>
      </c>
      <c r="O29">
        <f t="shared" ca="1" si="2"/>
        <v>1.0507521999339742E-3</v>
      </c>
      <c r="Q29" s="2">
        <f t="shared" si="3"/>
        <v>30255.006000000001</v>
      </c>
      <c r="AA29">
        <v>6</v>
      </c>
      <c r="AB29" t="s">
        <v>28</v>
      </c>
      <c r="AD29" t="s">
        <v>30</v>
      </c>
    </row>
    <row r="30" spans="1:30" x14ac:dyDescent="0.2">
      <c r="A30" t="s">
        <v>37</v>
      </c>
      <c r="C30" s="17">
        <v>45294.542999999998</v>
      </c>
      <c r="D30" s="17"/>
      <c r="E30">
        <f t="shared" si="0"/>
        <v>13615.017852988005</v>
      </c>
      <c r="F30">
        <f t="shared" si="1"/>
        <v>13615</v>
      </c>
      <c r="G30">
        <f t="shared" si="4"/>
        <v>2.208299999620067E-2</v>
      </c>
      <c r="I30">
        <f t="shared" si="5"/>
        <v>2.208299999620067E-2</v>
      </c>
      <c r="O30">
        <f t="shared" ca="1" si="2"/>
        <v>1.0307421036543293E-3</v>
      </c>
      <c r="Q30" s="2">
        <f t="shared" si="3"/>
        <v>30276.042999999998</v>
      </c>
      <c r="AA30">
        <v>6</v>
      </c>
      <c r="AB30" t="s">
        <v>28</v>
      </c>
      <c r="AD30" t="s">
        <v>30</v>
      </c>
    </row>
    <row r="31" spans="1:30" x14ac:dyDescent="0.2">
      <c r="A31" t="s">
        <v>38</v>
      </c>
      <c r="C31" s="17">
        <v>45398.417000000001</v>
      </c>
      <c r="D31" s="17"/>
      <c r="E31">
        <f t="shared" si="0"/>
        <v>13698.994725514454</v>
      </c>
      <c r="F31">
        <f t="shared" si="1"/>
        <v>13699</v>
      </c>
      <c r="G31">
        <f t="shared" si="4"/>
        <v>-6.5241999982390553E-3</v>
      </c>
      <c r="I31">
        <f t="shared" si="5"/>
        <v>-6.5241999982390553E-3</v>
      </c>
      <c r="O31">
        <f t="shared" ca="1" si="2"/>
        <v>9.3186868674313694E-4</v>
      </c>
      <c r="Q31" s="2">
        <f t="shared" si="3"/>
        <v>30379.917000000001</v>
      </c>
      <c r="AA31">
        <v>7</v>
      </c>
      <c r="AB31" t="s">
        <v>28</v>
      </c>
      <c r="AD31" t="s">
        <v>30</v>
      </c>
    </row>
    <row r="32" spans="1:30" x14ac:dyDescent="0.2">
      <c r="A32" t="s">
        <v>39</v>
      </c>
      <c r="C32" s="17">
        <v>45649.521000000001</v>
      </c>
      <c r="D32" s="17"/>
      <c r="E32">
        <f t="shared" si="0"/>
        <v>13901.999602566279</v>
      </c>
      <c r="F32">
        <f t="shared" si="1"/>
        <v>13902</v>
      </c>
      <c r="G32">
        <f t="shared" si="4"/>
        <v>-4.9159999616676942E-4</v>
      </c>
      <c r="I32">
        <f t="shared" si="5"/>
        <v>-4.9159999616676942E-4</v>
      </c>
      <c r="O32">
        <f t="shared" ca="1" si="2"/>
        <v>6.929245958744272E-4</v>
      </c>
      <c r="Q32" s="2">
        <f t="shared" si="3"/>
        <v>30631.021000000001</v>
      </c>
      <c r="AA32">
        <v>7</v>
      </c>
      <c r="AB32" t="s">
        <v>28</v>
      </c>
      <c r="AD32" t="s">
        <v>30</v>
      </c>
    </row>
    <row r="33" spans="1:30" x14ac:dyDescent="0.2">
      <c r="A33" t="s">
        <v>40</v>
      </c>
      <c r="C33" s="17">
        <v>46004.523999999998</v>
      </c>
      <c r="D33" s="17"/>
      <c r="E33">
        <f t="shared" si="0"/>
        <v>14189.001563379441</v>
      </c>
      <c r="F33">
        <f t="shared" si="1"/>
        <v>14189</v>
      </c>
      <c r="G33">
        <f t="shared" si="4"/>
        <v>1.9337999983690679E-3</v>
      </c>
      <c r="I33">
        <f t="shared" si="5"/>
        <v>1.9337999983690679E-3</v>
      </c>
      <c r="O33">
        <f t="shared" ca="1" si="2"/>
        <v>3.5510708809452507E-4</v>
      </c>
      <c r="Q33" s="2">
        <f t="shared" si="3"/>
        <v>30986.023999999998</v>
      </c>
      <c r="AA33">
        <v>6</v>
      </c>
      <c r="AB33" t="s">
        <v>28</v>
      </c>
      <c r="AD33" t="s">
        <v>30</v>
      </c>
    </row>
    <row r="34" spans="1:30" x14ac:dyDescent="0.2">
      <c r="A34" t="s">
        <v>41</v>
      </c>
      <c r="C34" s="17">
        <v>46046.578000000001</v>
      </c>
      <c r="D34" s="17"/>
      <c r="E34">
        <f t="shared" si="0"/>
        <v>14223.000094265202</v>
      </c>
      <c r="F34">
        <f t="shared" si="1"/>
        <v>14223</v>
      </c>
      <c r="G34">
        <f t="shared" si="4"/>
        <v>1.1660000745905563E-4</v>
      </c>
      <c r="I34">
        <f t="shared" si="5"/>
        <v>1.1660000745905563E-4</v>
      </c>
      <c r="O34">
        <f t="shared" ca="1" si="2"/>
        <v>3.1508689553523192E-4</v>
      </c>
      <c r="Q34" s="2">
        <f t="shared" si="3"/>
        <v>31028.078000000001</v>
      </c>
      <c r="AA34">
        <v>6</v>
      </c>
      <c r="AB34" t="s">
        <v>28</v>
      </c>
      <c r="AD34" t="s">
        <v>30</v>
      </c>
    </row>
    <row r="35" spans="1:30" x14ac:dyDescent="0.2">
      <c r="A35" t="s">
        <v>42</v>
      </c>
      <c r="C35" s="17">
        <v>46766.478999999999</v>
      </c>
      <c r="D35" s="17"/>
      <c r="E35">
        <f t="shared" si="0"/>
        <v>14805.003622661743</v>
      </c>
      <c r="F35">
        <f t="shared" si="1"/>
        <v>14805</v>
      </c>
      <c r="G35">
        <f t="shared" si="4"/>
        <v>4.4810000035795383E-3</v>
      </c>
      <c r="I35">
        <f t="shared" si="5"/>
        <v>4.4810000035795383E-3</v>
      </c>
      <c r="O35">
        <f t="shared" ca="1" si="2"/>
        <v>-3.6996463592087886E-4</v>
      </c>
      <c r="Q35" s="2">
        <f t="shared" si="3"/>
        <v>31747.978999999999</v>
      </c>
      <c r="AA35">
        <v>5</v>
      </c>
      <c r="AB35" t="s">
        <v>28</v>
      </c>
      <c r="AD35" t="s">
        <v>30</v>
      </c>
    </row>
    <row r="36" spans="1:30" x14ac:dyDescent="0.2">
      <c r="A36" t="s">
        <v>43</v>
      </c>
      <c r="C36" s="17">
        <v>47842.608999999997</v>
      </c>
      <c r="D36" s="17"/>
      <c r="E36">
        <f t="shared" si="0"/>
        <v>15675.000270830546</v>
      </c>
      <c r="F36">
        <f t="shared" si="1"/>
        <v>15675</v>
      </c>
      <c r="G36">
        <f t="shared" si="4"/>
        <v>3.3499999699415639E-4</v>
      </c>
      <c r="I36">
        <f t="shared" si="5"/>
        <v>3.3499999699415639E-4</v>
      </c>
      <c r="O36">
        <f t="shared" ca="1" si="2"/>
        <v>-1.3940107396439305E-3</v>
      </c>
      <c r="Q36" s="2">
        <f t="shared" si="3"/>
        <v>32824.108999999997</v>
      </c>
      <c r="AA36">
        <v>4</v>
      </c>
      <c r="AB36" t="s">
        <v>28</v>
      </c>
      <c r="AD36" t="s">
        <v>30</v>
      </c>
    </row>
    <row r="37" spans="1:30" x14ac:dyDescent="0.2">
      <c r="A37" t="s">
        <v>45</v>
      </c>
      <c r="B37" s="9" t="s">
        <v>44</v>
      </c>
      <c r="C37" s="18">
        <v>51626.389600000002</v>
      </c>
      <c r="D37" s="18">
        <v>1.8E-3</v>
      </c>
      <c r="E37">
        <f t="shared" si="0"/>
        <v>18733.995410271094</v>
      </c>
      <c r="F37">
        <f t="shared" si="1"/>
        <v>18734</v>
      </c>
      <c r="G37">
        <f t="shared" si="4"/>
        <v>-5.677199995261617E-3</v>
      </c>
      <c r="K37">
        <f>+G37</f>
        <v>-5.677199995261617E-3</v>
      </c>
      <c r="O37">
        <f t="shared" ca="1" si="2"/>
        <v>-4.9946510054931434E-3</v>
      </c>
      <c r="Q37" s="2">
        <f t="shared" si="3"/>
        <v>36607.889600000002</v>
      </c>
    </row>
    <row r="38" spans="1:30" ht="12.75" customHeight="1" x14ac:dyDescent="0.2">
      <c r="A38" t="s">
        <v>45</v>
      </c>
      <c r="B38" s="9" t="s">
        <v>44</v>
      </c>
      <c r="C38" s="18">
        <v>51841.616800000003</v>
      </c>
      <c r="D38" s="18">
        <v>3.8999999999999998E-3</v>
      </c>
      <c r="E38">
        <f t="shared" si="0"/>
        <v>18907.995710044132</v>
      </c>
      <c r="F38">
        <f t="shared" si="1"/>
        <v>18908</v>
      </c>
      <c r="G38">
        <f t="shared" si="4"/>
        <v>-5.3063999948790297E-3</v>
      </c>
      <c r="K38">
        <f>+G38</f>
        <v>-5.3063999948790297E-3</v>
      </c>
      <c r="O38">
        <f t="shared" ca="1" si="2"/>
        <v>-5.1994602262377537E-3</v>
      </c>
      <c r="Q38" s="2">
        <f t="shared" si="3"/>
        <v>36823.116800000003</v>
      </c>
    </row>
    <row r="39" spans="1:30" x14ac:dyDescent="0.2">
      <c r="A39" s="10" t="s">
        <v>46</v>
      </c>
      <c r="B39" s="9" t="s">
        <v>44</v>
      </c>
      <c r="C39" s="18">
        <v>51965.311199999996</v>
      </c>
      <c r="D39" s="18">
        <v>2.0999999999999999E-3</v>
      </c>
      <c r="E39">
        <f t="shared" si="0"/>
        <v>19007.99637297263</v>
      </c>
      <c r="F39">
        <f t="shared" si="1"/>
        <v>19008</v>
      </c>
      <c r="G39">
        <f t="shared" si="4"/>
        <v>-4.4864000010420568E-3</v>
      </c>
      <c r="K39">
        <f>+G39</f>
        <v>-4.4864000010420568E-3</v>
      </c>
      <c r="O39">
        <f t="shared" ca="1" si="2"/>
        <v>-5.3171666749415522E-3</v>
      </c>
      <c r="Q39" s="2">
        <f t="shared" si="3"/>
        <v>36946.811199999996</v>
      </c>
    </row>
    <row r="40" spans="1:30" x14ac:dyDescent="0.2">
      <c r="A40" s="12" t="s">
        <v>46</v>
      </c>
      <c r="B40" s="9" t="s">
        <v>44</v>
      </c>
      <c r="C40" s="18">
        <v>51965.311199999996</v>
      </c>
      <c r="D40" s="18">
        <v>2.0999999999999999E-3</v>
      </c>
      <c r="E40">
        <f t="shared" si="0"/>
        <v>19007.99637297263</v>
      </c>
      <c r="F40">
        <f t="shared" si="1"/>
        <v>19008</v>
      </c>
      <c r="G40">
        <f t="shared" si="4"/>
        <v>-4.4864000010420568E-3</v>
      </c>
      <c r="K40">
        <f>+G40</f>
        <v>-4.4864000010420568E-3</v>
      </c>
      <c r="O40">
        <f t="shared" ca="1" si="2"/>
        <v>-5.3171666749415522E-3</v>
      </c>
      <c r="Q40" s="2">
        <f t="shared" si="3"/>
        <v>36946.811199999996</v>
      </c>
    </row>
    <row r="41" spans="1:30" x14ac:dyDescent="0.2">
      <c r="A41" s="55" t="s">
        <v>94</v>
      </c>
      <c r="B41" s="57" t="s">
        <v>44</v>
      </c>
      <c r="C41" s="56">
        <v>52362.364600000001</v>
      </c>
      <c r="D41" s="56" t="s">
        <v>75</v>
      </c>
      <c r="E41">
        <f t="shared" si="0"/>
        <v>19328.993954253732</v>
      </c>
      <c r="F41">
        <f t="shared" si="1"/>
        <v>19329</v>
      </c>
      <c r="G41">
        <f t="shared" si="4"/>
        <v>-7.4782000010600314E-3</v>
      </c>
      <c r="K41">
        <f>+G41</f>
        <v>-7.4782000010600314E-3</v>
      </c>
      <c r="O41">
        <f t="shared" ca="1" si="2"/>
        <v>-5.6950043752807475E-3</v>
      </c>
      <c r="Q41" s="2">
        <f t="shared" si="3"/>
        <v>37343.864600000001</v>
      </c>
    </row>
    <row r="42" spans="1:30" x14ac:dyDescent="0.2">
      <c r="A42" s="13" t="s">
        <v>48</v>
      </c>
      <c r="B42" s="14" t="s">
        <v>44</v>
      </c>
      <c r="C42" s="15">
        <v>52717.368000000002</v>
      </c>
      <c r="D42" s="15">
        <v>4.0000000000000001E-3</v>
      </c>
      <c r="E42">
        <f t="shared" si="0"/>
        <v>19615.996238446656</v>
      </c>
      <c r="F42">
        <f t="shared" si="1"/>
        <v>19616</v>
      </c>
      <c r="G42">
        <f t="shared" si="4"/>
        <v>-4.6527999948011711E-3</v>
      </c>
      <c r="I42">
        <f>+G42</f>
        <v>-4.6527999948011711E-3</v>
      </c>
      <c r="O42">
        <f t="shared" ca="1" si="2"/>
        <v>-6.0328218830606496E-3</v>
      </c>
      <c r="Q42" s="2">
        <f t="shared" si="3"/>
        <v>37698.868000000002</v>
      </c>
    </row>
    <row r="43" spans="1:30" x14ac:dyDescent="0.2">
      <c r="A43" s="13" t="s">
        <v>56</v>
      </c>
      <c r="B43" s="9" t="s">
        <v>44</v>
      </c>
      <c r="C43" s="16">
        <v>54091.600899999998</v>
      </c>
      <c r="D43" s="16">
        <v>2.5000000000000001E-3</v>
      </c>
      <c r="E43">
        <f t="shared" si="0"/>
        <v>20726.993995969719</v>
      </c>
      <c r="F43">
        <f t="shared" si="1"/>
        <v>20727</v>
      </c>
      <c r="G43">
        <f t="shared" si="4"/>
        <v>-7.4266000010538846E-3</v>
      </c>
      <c r="J43">
        <f>+G43</f>
        <v>-7.4266000010538846E-3</v>
      </c>
      <c r="O43">
        <f t="shared" ca="1" si="2"/>
        <v>-7.3405405281598557E-3</v>
      </c>
      <c r="Q43" s="2">
        <f t="shared" si="3"/>
        <v>39073.100899999998</v>
      </c>
    </row>
    <row r="44" spans="1:30" x14ac:dyDescent="0.2">
      <c r="A44" s="36" t="s">
        <v>59</v>
      </c>
      <c r="B44" s="37" t="s">
        <v>44</v>
      </c>
      <c r="C44" s="36">
        <v>54508.447800000002</v>
      </c>
      <c r="D44" s="36">
        <v>5.0000000000000001E-4</v>
      </c>
      <c r="E44">
        <f t="shared" si="0"/>
        <v>21063.993620364134</v>
      </c>
      <c r="F44">
        <f t="shared" si="1"/>
        <v>21064</v>
      </c>
      <c r="G44">
        <f t="shared" si="4"/>
        <v>-7.8911999953561462E-3</v>
      </c>
      <c r="J44">
        <f>+G44</f>
        <v>-7.8911999953561462E-3</v>
      </c>
      <c r="O44">
        <f t="shared" ca="1" si="2"/>
        <v>-7.7372112602916605E-3</v>
      </c>
      <c r="Q44" s="2">
        <f t="shared" si="3"/>
        <v>39489.947800000002</v>
      </c>
    </row>
    <row r="45" spans="1:30" x14ac:dyDescent="0.2">
      <c r="A45" s="15" t="s">
        <v>58</v>
      </c>
      <c r="B45" s="14" t="s">
        <v>44</v>
      </c>
      <c r="C45" s="15">
        <v>54802.837599999999</v>
      </c>
      <c r="D45" s="15">
        <v>2.0000000000000001E-4</v>
      </c>
      <c r="E45">
        <f t="shared" si="0"/>
        <v>21301.992876267304</v>
      </c>
      <c r="F45">
        <f t="shared" si="1"/>
        <v>21302</v>
      </c>
      <c r="G45">
        <f t="shared" si="4"/>
        <v>-8.8115999969886616E-3</v>
      </c>
      <c r="K45">
        <f>+G45</f>
        <v>-8.8115999969886616E-3</v>
      </c>
      <c r="O45">
        <f t="shared" ca="1" si="2"/>
        <v>-8.0173526082067022E-3</v>
      </c>
      <c r="Q45" s="2">
        <f t="shared" si="3"/>
        <v>39784.337599999999</v>
      </c>
    </row>
    <row r="46" spans="1:30" x14ac:dyDescent="0.2">
      <c r="A46" s="38" t="s">
        <v>63</v>
      </c>
      <c r="B46" s="39" t="s">
        <v>44</v>
      </c>
      <c r="C46" s="38">
        <v>54831.2886</v>
      </c>
      <c r="D46" s="38">
        <v>1.6999999999999999E-3</v>
      </c>
      <c r="E46">
        <f t="shared" si="0"/>
        <v>21324.994070023684</v>
      </c>
      <c r="F46">
        <f t="shared" si="1"/>
        <v>21325</v>
      </c>
      <c r="G46">
        <f t="shared" si="4"/>
        <v>-7.3350000020582229E-3</v>
      </c>
      <c r="J46">
        <f>+G46</f>
        <v>-7.3350000020582229E-3</v>
      </c>
      <c r="O46">
        <f t="shared" ca="1" si="2"/>
        <v>-8.044425091408576E-3</v>
      </c>
      <c r="Q46" s="2">
        <f t="shared" si="3"/>
        <v>39812.7886</v>
      </c>
    </row>
    <row r="47" spans="1:30" x14ac:dyDescent="0.2">
      <c r="A47" s="38" t="s">
        <v>63</v>
      </c>
      <c r="B47" s="39" t="s">
        <v>44</v>
      </c>
      <c r="C47" s="38">
        <v>54857.263299999999</v>
      </c>
      <c r="D47" s="38">
        <v>3.3E-3</v>
      </c>
      <c r="E47">
        <f t="shared" si="0"/>
        <v>21345.993300541548</v>
      </c>
      <c r="F47">
        <f t="shared" si="1"/>
        <v>21346</v>
      </c>
      <c r="G47">
        <f t="shared" si="4"/>
        <v>-8.2867999954032712E-3</v>
      </c>
      <c r="J47">
        <f>+G47</f>
        <v>-8.2867999954032712E-3</v>
      </c>
      <c r="O47">
        <f t="shared" ca="1" si="2"/>
        <v>-8.0691434456363724E-3</v>
      </c>
      <c r="Q47" s="2">
        <f t="shared" si="3"/>
        <v>39838.763299999999</v>
      </c>
    </row>
    <row r="48" spans="1:30" x14ac:dyDescent="0.2">
      <c r="A48" s="55" t="s">
        <v>132</v>
      </c>
      <c r="B48" s="57" t="s">
        <v>44</v>
      </c>
      <c r="C48" s="56">
        <v>55192.472099999999</v>
      </c>
      <c r="D48" s="56" t="s">
        <v>75</v>
      </c>
      <c r="E48">
        <f t="shared" si="0"/>
        <v>21616.992652326822</v>
      </c>
      <c r="F48">
        <f t="shared" si="1"/>
        <v>21617</v>
      </c>
      <c r="G48">
        <f t="shared" si="4"/>
        <v>-9.088599996175617E-3</v>
      </c>
      <c r="I48">
        <f>+G48</f>
        <v>-9.088599996175617E-3</v>
      </c>
      <c r="O48">
        <f t="shared" ca="1" si="2"/>
        <v>-8.3881279216236684E-3</v>
      </c>
      <c r="Q48" s="2">
        <f t="shared" si="3"/>
        <v>40173.972099999999</v>
      </c>
    </row>
    <row r="49" spans="1:17" x14ac:dyDescent="0.2">
      <c r="A49" s="13" t="s">
        <v>62</v>
      </c>
      <c r="B49" s="14" t="s">
        <v>44</v>
      </c>
      <c r="C49" s="15">
        <v>55528.919500000004</v>
      </c>
      <c r="D49" s="15">
        <v>4.0000000000000002E-4</v>
      </c>
      <c r="E49">
        <f t="shared" si="0"/>
        <v>21888.993349533586</v>
      </c>
      <c r="F49">
        <f t="shared" si="1"/>
        <v>21889</v>
      </c>
      <c r="G49">
        <f t="shared" si="4"/>
        <v>-8.2261999923503026E-3</v>
      </c>
      <c r="K49">
        <f>+G49</f>
        <v>-8.2261999923503026E-3</v>
      </c>
      <c r="O49">
        <f t="shared" ca="1" si="2"/>
        <v>-8.7082894620979998E-3</v>
      </c>
      <c r="Q49" s="2">
        <f t="shared" si="3"/>
        <v>40510.419500000004</v>
      </c>
    </row>
    <row r="50" spans="1:17" x14ac:dyDescent="0.2">
      <c r="A50" s="40" t="s">
        <v>64</v>
      </c>
      <c r="B50" s="41" t="s">
        <v>44</v>
      </c>
      <c r="C50" s="40">
        <v>56734.312100000003</v>
      </c>
      <c r="D50" s="40">
        <v>8.0000000000000002E-3</v>
      </c>
      <c r="E50">
        <f t="shared" si="0"/>
        <v>22863.492268555899</v>
      </c>
      <c r="F50">
        <f t="shared" si="1"/>
        <v>22863.5</v>
      </c>
      <c r="G50">
        <f t="shared" si="4"/>
        <v>-9.5632999946246855E-3</v>
      </c>
      <c r="J50">
        <f>+G50</f>
        <v>-9.5632999946246855E-3</v>
      </c>
      <c r="O50">
        <f t="shared" ca="1" si="2"/>
        <v>-9.8553388047165243E-3</v>
      </c>
      <c r="Q50" s="2">
        <f t="shared" si="3"/>
        <v>41715.812100000003</v>
      </c>
    </row>
    <row r="51" spans="1:17" x14ac:dyDescent="0.2">
      <c r="B51" s="21"/>
      <c r="C51" s="16"/>
      <c r="D51" s="16"/>
    </row>
    <row r="52" spans="1:17" x14ac:dyDescent="0.2">
      <c r="C52" s="16"/>
      <c r="D52" s="16"/>
    </row>
    <row r="53" spans="1:17" x14ac:dyDescent="0.2">
      <c r="C53" s="16"/>
      <c r="D53" s="16"/>
    </row>
    <row r="54" spans="1:17" x14ac:dyDescent="0.2">
      <c r="C54" s="16"/>
      <c r="D54" s="16"/>
    </row>
    <row r="55" spans="1:17" x14ac:dyDescent="0.2">
      <c r="C55" s="16"/>
      <c r="D55" s="16"/>
    </row>
    <row r="56" spans="1:17" x14ac:dyDescent="0.2">
      <c r="C56" s="16"/>
      <c r="D56" s="16"/>
    </row>
    <row r="57" spans="1:17" x14ac:dyDescent="0.2">
      <c r="C57" s="16"/>
      <c r="D57" s="16"/>
    </row>
    <row r="58" spans="1:17" x14ac:dyDescent="0.2">
      <c r="C58" s="16"/>
      <c r="D58" s="16"/>
    </row>
    <row r="59" spans="1:17" x14ac:dyDescent="0.2">
      <c r="C59" s="16"/>
      <c r="D59" s="16"/>
    </row>
    <row r="60" spans="1:17" x14ac:dyDescent="0.2">
      <c r="C60" s="16"/>
      <c r="D60" s="16"/>
    </row>
    <row r="61" spans="1:17" x14ac:dyDescent="0.2">
      <c r="C61" s="16"/>
      <c r="D61" s="16"/>
    </row>
    <row r="62" spans="1:17" x14ac:dyDescent="0.2">
      <c r="C62" s="16"/>
      <c r="D62" s="16"/>
    </row>
    <row r="63" spans="1:17" x14ac:dyDescent="0.2">
      <c r="C63" s="16"/>
      <c r="D63" s="16"/>
    </row>
    <row r="64" spans="1:17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5"/>
  <sheetViews>
    <sheetView workbookViewId="0">
      <selection activeCell="A22" sqref="A22:D23"/>
    </sheetView>
  </sheetViews>
  <sheetFormatPr defaultRowHeight="12.75" x14ac:dyDescent="0.2"/>
  <cols>
    <col min="1" max="1" width="19.7109375" style="16" customWidth="1"/>
    <col min="2" max="2" width="4.42578125" style="12" customWidth="1"/>
    <col min="3" max="3" width="12.7109375" style="16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6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65</v>
      </c>
      <c r="I1" s="43" t="s">
        <v>66</v>
      </c>
      <c r="J1" s="44" t="s">
        <v>67</v>
      </c>
    </row>
    <row r="2" spans="1:16" x14ac:dyDescent="0.2">
      <c r="I2" s="45" t="s">
        <v>68</v>
      </c>
      <c r="J2" s="46" t="s">
        <v>69</v>
      </c>
    </row>
    <row r="3" spans="1:16" x14ac:dyDescent="0.2">
      <c r="A3" s="47" t="s">
        <v>70</v>
      </c>
      <c r="I3" s="45" t="s">
        <v>71</v>
      </c>
      <c r="J3" s="46" t="s">
        <v>72</v>
      </c>
    </row>
    <row r="4" spans="1:16" x14ac:dyDescent="0.2">
      <c r="I4" s="45" t="s">
        <v>73</v>
      </c>
      <c r="J4" s="46" t="s">
        <v>72</v>
      </c>
    </row>
    <row r="5" spans="1:16" ht="13.5" thickBot="1" x14ac:dyDescent="0.25">
      <c r="I5" s="48" t="s">
        <v>74</v>
      </c>
      <c r="J5" s="49" t="s">
        <v>75</v>
      </c>
    </row>
    <row r="10" spans="1:16" ht="13.5" thickBot="1" x14ac:dyDescent="0.25"/>
    <row r="11" spans="1:16" ht="12.75" customHeight="1" thickBot="1" x14ac:dyDescent="0.25">
      <c r="A11" s="16" t="str">
        <f t="shared" ref="A11:A23" si="0">P11</f>
        <v>IBVS 5287 </v>
      </c>
      <c r="B11" s="21" t="str">
        <f t="shared" ref="B11:B23" si="1">IF(H11=INT(H11),"I","II")</f>
        <v>I</v>
      </c>
      <c r="C11" s="16">
        <f t="shared" ref="C11:C23" si="2">1*G11</f>
        <v>51626.389600000002</v>
      </c>
      <c r="D11" s="12" t="str">
        <f t="shared" ref="D11:D23" si="3">VLOOKUP(F11,I$1:J$5,2,FALSE)</f>
        <v>vis</v>
      </c>
      <c r="E11" s="50">
        <f>VLOOKUP(C11,Active!C$21:E$973,3,FALSE)</f>
        <v>18733.995410271094</v>
      </c>
      <c r="F11" s="21" t="s">
        <v>74</v>
      </c>
      <c r="G11" s="12" t="str">
        <f t="shared" ref="G11:G23" si="4">MID(I11,3,LEN(I11)-3)</f>
        <v>51626.3896</v>
      </c>
      <c r="H11" s="16">
        <f t="shared" ref="H11:H23" si="5">1*K11</f>
        <v>18734</v>
      </c>
      <c r="I11" s="51" t="s">
        <v>76</v>
      </c>
      <c r="J11" s="52" t="s">
        <v>77</v>
      </c>
      <c r="K11" s="51">
        <v>18734</v>
      </c>
      <c r="L11" s="51" t="s">
        <v>78</v>
      </c>
      <c r="M11" s="52" t="s">
        <v>79</v>
      </c>
      <c r="N11" s="52" t="s">
        <v>80</v>
      </c>
      <c r="O11" s="53" t="s">
        <v>81</v>
      </c>
      <c r="P11" s="54" t="s">
        <v>82</v>
      </c>
    </row>
    <row r="12" spans="1:16" ht="12.75" customHeight="1" thickBot="1" x14ac:dyDescent="0.25">
      <c r="A12" s="16" t="str">
        <f t="shared" si="0"/>
        <v>IBVS 5287 </v>
      </c>
      <c r="B12" s="21" t="str">
        <f t="shared" si="1"/>
        <v>I</v>
      </c>
      <c r="C12" s="16">
        <f t="shared" si="2"/>
        <v>51841.616800000003</v>
      </c>
      <c r="D12" s="12" t="str">
        <f t="shared" si="3"/>
        <v>vis</v>
      </c>
      <c r="E12" s="50">
        <f>VLOOKUP(C12,Active!C$21:E$973,3,FALSE)</f>
        <v>18907.995710044132</v>
      </c>
      <c r="F12" s="21" t="s">
        <v>74</v>
      </c>
      <c r="G12" s="12" t="str">
        <f t="shared" si="4"/>
        <v>51841.6168</v>
      </c>
      <c r="H12" s="16">
        <f t="shared" si="5"/>
        <v>18908</v>
      </c>
      <c r="I12" s="51" t="s">
        <v>83</v>
      </c>
      <c r="J12" s="52" t="s">
        <v>84</v>
      </c>
      <c r="K12" s="51">
        <v>18908</v>
      </c>
      <c r="L12" s="51" t="s">
        <v>85</v>
      </c>
      <c r="M12" s="52" t="s">
        <v>79</v>
      </c>
      <c r="N12" s="52" t="s">
        <v>80</v>
      </c>
      <c r="O12" s="53" t="s">
        <v>81</v>
      </c>
      <c r="P12" s="54" t="s">
        <v>82</v>
      </c>
    </row>
    <row r="13" spans="1:16" ht="12.75" customHeight="1" thickBot="1" x14ac:dyDescent="0.25">
      <c r="A13" s="16" t="str">
        <f t="shared" si="0"/>
        <v>IBVS 5583 </v>
      </c>
      <c r="B13" s="21" t="str">
        <f t="shared" si="1"/>
        <v>I</v>
      </c>
      <c r="C13" s="16">
        <f t="shared" si="2"/>
        <v>51965.311199999996</v>
      </c>
      <c r="D13" s="12" t="str">
        <f t="shared" si="3"/>
        <v>vis</v>
      </c>
      <c r="E13" s="50">
        <f>VLOOKUP(C13,Active!C$21:E$973,3,FALSE)</f>
        <v>19007.99637297263</v>
      </c>
      <c r="F13" s="21" t="s">
        <v>74</v>
      </c>
      <c r="G13" s="12" t="str">
        <f t="shared" si="4"/>
        <v>51965.3112</v>
      </c>
      <c r="H13" s="16">
        <f t="shared" si="5"/>
        <v>19008</v>
      </c>
      <c r="I13" s="51" t="s">
        <v>86</v>
      </c>
      <c r="J13" s="52" t="s">
        <v>87</v>
      </c>
      <c r="K13" s="51">
        <v>19008</v>
      </c>
      <c r="L13" s="51" t="s">
        <v>88</v>
      </c>
      <c r="M13" s="52" t="s">
        <v>79</v>
      </c>
      <c r="N13" s="52" t="s">
        <v>80</v>
      </c>
      <c r="O13" s="53" t="s">
        <v>81</v>
      </c>
      <c r="P13" s="54" t="s">
        <v>89</v>
      </c>
    </row>
    <row r="14" spans="1:16" ht="12.75" customHeight="1" thickBot="1" x14ac:dyDescent="0.25">
      <c r="A14" s="16" t="str">
        <f t="shared" si="0"/>
        <v> BBS 129 </v>
      </c>
      <c r="B14" s="21" t="str">
        <f t="shared" si="1"/>
        <v>I</v>
      </c>
      <c r="C14" s="16">
        <f t="shared" si="2"/>
        <v>52717.368000000002</v>
      </c>
      <c r="D14" s="12" t="str">
        <f t="shared" si="3"/>
        <v>vis</v>
      </c>
      <c r="E14" s="50">
        <f>VLOOKUP(C14,Active!C$21:E$973,3,FALSE)</f>
        <v>19615.996238446656</v>
      </c>
      <c r="F14" s="21" t="s">
        <v>74</v>
      </c>
      <c r="G14" s="12" t="str">
        <f t="shared" si="4"/>
        <v>52717.368</v>
      </c>
      <c r="H14" s="16">
        <f t="shared" si="5"/>
        <v>19616</v>
      </c>
      <c r="I14" s="51" t="s">
        <v>95</v>
      </c>
      <c r="J14" s="52" t="s">
        <v>96</v>
      </c>
      <c r="K14" s="51">
        <v>19616</v>
      </c>
      <c r="L14" s="51" t="s">
        <v>97</v>
      </c>
      <c r="M14" s="52" t="s">
        <v>79</v>
      </c>
      <c r="N14" s="52" t="s">
        <v>80</v>
      </c>
      <c r="O14" s="53" t="s">
        <v>93</v>
      </c>
      <c r="P14" s="53" t="s">
        <v>98</v>
      </c>
    </row>
    <row r="15" spans="1:16" ht="12.75" customHeight="1" thickBot="1" x14ac:dyDescent="0.25">
      <c r="A15" s="16" t="str">
        <f t="shared" si="0"/>
        <v>BAVM 183 </v>
      </c>
      <c r="B15" s="21" t="str">
        <f t="shared" si="1"/>
        <v>I</v>
      </c>
      <c r="C15" s="16">
        <f t="shared" si="2"/>
        <v>54091.600899999998</v>
      </c>
      <c r="D15" s="12" t="str">
        <f t="shared" si="3"/>
        <v>vis</v>
      </c>
      <c r="E15" s="50">
        <f>VLOOKUP(C15,Active!C$21:E$973,3,FALSE)</f>
        <v>20726.993995969719</v>
      </c>
      <c r="F15" s="21" t="s">
        <v>74</v>
      </c>
      <c r="G15" s="12" t="str">
        <f t="shared" si="4"/>
        <v>54091.6009</v>
      </c>
      <c r="H15" s="16">
        <f t="shared" si="5"/>
        <v>20727</v>
      </c>
      <c r="I15" s="51" t="s">
        <v>99</v>
      </c>
      <c r="J15" s="52" t="s">
        <v>100</v>
      </c>
      <c r="K15" s="51">
        <v>20727</v>
      </c>
      <c r="L15" s="51" t="s">
        <v>101</v>
      </c>
      <c r="M15" s="52" t="s">
        <v>102</v>
      </c>
      <c r="N15" s="52" t="s">
        <v>103</v>
      </c>
      <c r="O15" s="53" t="s">
        <v>104</v>
      </c>
      <c r="P15" s="54" t="s">
        <v>105</v>
      </c>
    </row>
    <row r="16" spans="1:16" ht="12.75" customHeight="1" thickBot="1" x14ac:dyDescent="0.25">
      <c r="A16" s="16" t="str">
        <f t="shared" si="0"/>
        <v>BAVM 201 </v>
      </c>
      <c r="B16" s="21" t="str">
        <f t="shared" si="1"/>
        <v>I</v>
      </c>
      <c r="C16" s="16">
        <f t="shared" si="2"/>
        <v>54508.447800000002</v>
      </c>
      <c r="D16" s="12" t="str">
        <f t="shared" si="3"/>
        <v>vis</v>
      </c>
      <c r="E16" s="50">
        <f>VLOOKUP(C16,Active!C$21:E$973,3,FALSE)</f>
        <v>21063.993620364134</v>
      </c>
      <c r="F16" s="21" t="s">
        <v>74</v>
      </c>
      <c r="G16" s="12" t="str">
        <f t="shared" si="4"/>
        <v>54508.4478</v>
      </c>
      <c r="H16" s="16">
        <f t="shared" si="5"/>
        <v>21064</v>
      </c>
      <c r="I16" s="51" t="s">
        <v>106</v>
      </c>
      <c r="J16" s="52" t="s">
        <v>107</v>
      </c>
      <c r="K16" s="51" t="s">
        <v>108</v>
      </c>
      <c r="L16" s="51" t="s">
        <v>109</v>
      </c>
      <c r="M16" s="52" t="s">
        <v>102</v>
      </c>
      <c r="N16" s="52" t="s">
        <v>103</v>
      </c>
      <c r="O16" s="53" t="s">
        <v>110</v>
      </c>
      <c r="P16" s="54" t="s">
        <v>111</v>
      </c>
    </row>
    <row r="17" spans="1:16" ht="12.75" customHeight="1" thickBot="1" x14ac:dyDescent="0.25">
      <c r="A17" s="16" t="str">
        <f t="shared" si="0"/>
        <v>IBVS 5871 </v>
      </c>
      <c r="B17" s="21" t="str">
        <f t="shared" si="1"/>
        <v>I</v>
      </c>
      <c r="C17" s="16">
        <f t="shared" si="2"/>
        <v>54802.837599999999</v>
      </c>
      <c r="D17" s="12" t="str">
        <f t="shared" si="3"/>
        <v>vis</v>
      </c>
      <c r="E17" s="50">
        <f>VLOOKUP(C17,Active!C$21:E$973,3,FALSE)</f>
        <v>21301.992876267304</v>
      </c>
      <c r="F17" s="21" t="s">
        <v>74</v>
      </c>
      <c r="G17" s="12" t="str">
        <f t="shared" si="4"/>
        <v>54802.8376</v>
      </c>
      <c r="H17" s="16">
        <f t="shared" si="5"/>
        <v>21302</v>
      </c>
      <c r="I17" s="51" t="s">
        <v>112</v>
      </c>
      <c r="J17" s="52" t="s">
        <v>113</v>
      </c>
      <c r="K17" s="51" t="s">
        <v>114</v>
      </c>
      <c r="L17" s="51" t="s">
        <v>115</v>
      </c>
      <c r="M17" s="52" t="s">
        <v>102</v>
      </c>
      <c r="N17" s="52" t="s">
        <v>74</v>
      </c>
      <c r="O17" s="53" t="s">
        <v>93</v>
      </c>
      <c r="P17" s="54" t="s">
        <v>116</v>
      </c>
    </row>
    <row r="18" spans="1:16" ht="12.75" customHeight="1" thickBot="1" x14ac:dyDescent="0.25">
      <c r="A18" s="16" t="str">
        <f t="shared" si="0"/>
        <v>BAVM 209 </v>
      </c>
      <c r="B18" s="21" t="str">
        <f t="shared" si="1"/>
        <v>I</v>
      </c>
      <c r="C18" s="16">
        <f t="shared" si="2"/>
        <v>54831.2886</v>
      </c>
      <c r="D18" s="12" t="str">
        <f t="shared" si="3"/>
        <v>vis</v>
      </c>
      <c r="E18" s="50">
        <f>VLOOKUP(C18,Active!C$21:E$973,3,FALSE)</f>
        <v>21324.994070023684</v>
      </c>
      <c r="F18" s="21" t="s">
        <v>74</v>
      </c>
      <c r="G18" s="12" t="str">
        <f t="shared" si="4"/>
        <v>54831.2886</v>
      </c>
      <c r="H18" s="16">
        <f t="shared" si="5"/>
        <v>21325</v>
      </c>
      <c r="I18" s="51" t="s">
        <v>117</v>
      </c>
      <c r="J18" s="52" t="s">
        <v>118</v>
      </c>
      <c r="K18" s="51" t="s">
        <v>119</v>
      </c>
      <c r="L18" s="51" t="s">
        <v>120</v>
      </c>
      <c r="M18" s="52" t="s">
        <v>102</v>
      </c>
      <c r="N18" s="52" t="s">
        <v>74</v>
      </c>
      <c r="O18" s="53" t="s">
        <v>110</v>
      </c>
      <c r="P18" s="54" t="s">
        <v>121</v>
      </c>
    </row>
    <row r="19" spans="1:16" ht="12.75" customHeight="1" thickBot="1" x14ac:dyDescent="0.25">
      <c r="A19" s="16" t="str">
        <f t="shared" si="0"/>
        <v>BAVM 209 </v>
      </c>
      <c r="B19" s="21" t="str">
        <f t="shared" si="1"/>
        <v>I</v>
      </c>
      <c r="C19" s="16">
        <f t="shared" si="2"/>
        <v>54857.263299999999</v>
      </c>
      <c r="D19" s="12" t="str">
        <f t="shared" si="3"/>
        <v>vis</v>
      </c>
      <c r="E19" s="50">
        <f>VLOOKUP(C19,Active!C$21:E$973,3,FALSE)</f>
        <v>21345.993300541548</v>
      </c>
      <c r="F19" s="21" t="s">
        <v>74</v>
      </c>
      <c r="G19" s="12" t="str">
        <f t="shared" si="4"/>
        <v>54857.2633</v>
      </c>
      <c r="H19" s="16">
        <f t="shared" si="5"/>
        <v>21346</v>
      </c>
      <c r="I19" s="51" t="s">
        <v>122</v>
      </c>
      <c r="J19" s="52" t="s">
        <v>123</v>
      </c>
      <c r="K19" s="51" t="s">
        <v>124</v>
      </c>
      <c r="L19" s="51" t="s">
        <v>125</v>
      </c>
      <c r="M19" s="52" t="s">
        <v>102</v>
      </c>
      <c r="N19" s="52" t="s">
        <v>103</v>
      </c>
      <c r="O19" s="53" t="s">
        <v>110</v>
      </c>
      <c r="P19" s="54" t="s">
        <v>121</v>
      </c>
    </row>
    <row r="20" spans="1:16" ht="12.75" customHeight="1" thickBot="1" x14ac:dyDescent="0.25">
      <c r="A20" s="16" t="str">
        <f t="shared" si="0"/>
        <v>IBVS 5960 </v>
      </c>
      <c r="B20" s="21" t="str">
        <f t="shared" si="1"/>
        <v>I</v>
      </c>
      <c r="C20" s="16">
        <f t="shared" si="2"/>
        <v>55528.919500000004</v>
      </c>
      <c r="D20" s="12" t="str">
        <f t="shared" si="3"/>
        <v>vis</v>
      </c>
      <c r="E20" s="50">
        <f>VLOOKUP(C20,Active!C$21:E$973,3,FALSE)</f>
        <v>21888.993349533586</v>
      </c>
      <c r="F20" s="21" t="s">
        <v>74</v>
      </c>
      <c r="G20" s="12" t="str">
        <f t="shared" si="4"/>
        <v>55528.9195</v>
      </c>
      <c r="H20" s="16">
        <f t="shared" si="5"/>
        <v>21889</v>
      </c>
      <c r="I20" s="51" t="s">
        <v>133</v>
      </c>
      <c r="J20" s="52" t="s">
        <v>134</v>
      </c>
      <c r="K20" s="51" t="s">
        <v>135</v>
      </c>
      <c r="L20" s="51" t="s">
        <v>136</v>
      </c>
      <c r="M20" s="52" t="s">
        <v>102</v>
      </c>
      <c r="N20" s="52" t="s">
        <v>74</v>
      </c>
      <c r="O20" s="53" t="s">
        <v>93</v>
      </c>
      <c r="P20" s="54" t="s">
        <v>137</v>
      </c>
    </row>
    <row r="21" spans="1:16" ht="12.75" customHeight="1" thickBot="1" x14ac:dyDescent="0.25">
      <c r="A21" s="16" t="str">
        <f t="shared" si="0"/>
        <v>BAVM 238 </v>
      </c>
      <c r="B21" s="21" t="str">
        <f t="shared" si="1"/>
        <v>II</v>
      </c>
      <c r="C21" s="16">
        <f t="shared" si="2"/>
        <v>56734.312100000003</v>
      </c>
      <c r="D21" s="12" t="str">
        <f t="shared" si="3"/>
        <v>vis</v>
      </c>
      <c r="E21" s="50">
        <f>VLOOKUP(C21,Active!C$21:E$973,3,FALSE)</f>
        <v>22863.492268555899</v>
      </c>
      <c r="F21" s="21" t="s">
        <v>74</v>
      </c>
      <c r="G21" s="12" t="str">
        <f t="shared" si="4"/>
        <v>56734.3121</v>
      </c>
      <c r="H21" s="16">
        <f t="shared" si="5"/>
        <v>22863.5</v>
      </c>
      <c r="I21" s="51" t="s">
        <v>138</v>
      </c>
      <c r="J21" s="52" t="s">
        <v>139</v>
      </c>
      <c r="K21" s="51" t="s">
        <v>140</v>
      </c>
      <c r="L21" s="51" t="s">
        <v>141</v>
      </c>
      <c r="M21" s="52" t="s">
        <v>102</v>
      </c>
      <c r="N21" s="52" t="s">
        <v>103</v>
      </c>
      <c r="O21" s="53" t="s">
        <v>110</v>
      </c>
      <c r="P21" s="54" t="s">
        <v>142</v>
      </c>
    </row>
    <row r="22" spans="1:16" ht="12.75" customHeight="1" thickBot="1" x14ac:dyDescent="0.25">
      <c r="A22" s="16" t="str">
        <f t="shared" si="0"/>
        <v> BBS 128 </v>
      </c>
      <c r="B22" s="21" t="str">
        <f t="shared" si="1"/>
        <v>I</v>
      </c>
      <c r="C22" s="16">
        <f t="shared" si="2"/>
        <v>52362.364600000001</v>
      </c>
      <c r="D22" s="12" t="str">
        <f t="shared" si="3"/>
        <v>vis</v>
      </c>
      <c r="E22" s="50">
        <f>VLOOKUP(C22,Active!C$21:E$973,3,FALSE)</f>
        <v>19328.993954253732</v>
      </c>
      <c r="F22" s="21" t="s">
        <v>74</v>
      </c>
      <c r="G22" s="12" t="str">
        <f t="shared" si="4"/>
        <v>52362.3646</v>
      </c>
      <c r="H22" s="16">
        <f t="shared" si="5"/>
        <v>19329</v>
      </c>
      <c r="I22" s="51" t="s">
        <v>90</v>
      </c>
      <c r="J22" s="52" t="s">
        <v>91</v>
      </c>
      <c r="K22" s="51">
        <v>19329</v>
      </c>
      <c r="L22" s="51" t="s">
        <v>92</v>
      </c>
      <c r="M22" s="52" t="s">
        <v>79</v>
      </c>
      <c r="N22" s="52" t="s">
        <v>80</v>
      </c>
      <c r="O22" s="53" t="s">
        <v>93</v>
      </c>
      <c r="P22" s="53" t="s">
        <v>94</v>
      </c>
    </row>
    <row r="23" spans="1:16" ht="12.75" customHeight="1" thickBot="1" x14ac:dyDescent="0.25">
      <c r="A23" s="16" t="str">
        <f t="shared" si="0"/>
        <v>BAVM 212 </v>
      </c>
      <c r="B23" s="21" t="str">
        <f t="shared" si="1"/>
        <v>I</v>
      </c>
      <c r="C23" s="16">
        <f t="shared" si="2"/>
        <v>55192.472099999999</v>
      </c>
      <c r="D23" s="12" t="str">
        <f t="shared" si="3"/>
        <v>vis</v>
      </c>
      <c r="E23" s="50">
        <f>VLOOKUP(C23,Active!C$21:E$973,3,FALSE)</f>
        <v>21616.992652326822</v>
      </c>
      <c r="F23" s="21" t="s">
        <v>74</v>
      </c>
      <c r="G23" s="12" t="str">
        <f t="shared" si="4"/>
        <v>55192.4721</v>
      </c>
      <c r="H23" s="16">
        <f t="shared" si="5"/>
        <v>21617</v>
      </c>
      <c r="I23" s="51" t="s">
        <v>126</v>
      </c>
      <c r="J23" s="52" t="s">
        <v>127</v>
      </c>
      <c r="K23" s="51" t="s">
        <v>128</v>
      </c>
      <c r="L23" s="51" t="s">
        <v>129</v>
      </c>
      <c r="M23" s="52" t="s">
        <v>102</v>
      </c>
      <c r="N23" s="52" t="s">
        <v>130</v>
      </c>
      <c r="O23" s="53" t="s">
        <v>131</v>
      </c>
      <c r="P23" s="54" t="s">
        <v>132</v>
      </c>
    </row>
    <row r="24" spans="1:16" x14ac:dyDescent="0.2">
      <c r="B24" s="21"/>
      <c r="E24" s="50"/>
      <c r="F24" s="21"/>
    </row>
    <row r="25" spans="1:16" x14ac:dyDescent="0.2">
      <c r="B25" s="21"/>
      <c r="E25" s="50"/>
      <c r="F25" s="21"/>
    </row>
    <row r="26" spans="1:16" x14ac:dyDescent="0.2">
      <c r="B26" s="21"/>
      <c r="E26" s="50"/>
      <c r="F26" s="21"/>
    </row>
    <row r="27" spans="1:16" x14ac:dyDescent="0.2">
      <c r="B27" s="21"/>
      <c r="E27" s="50"/>
      <c r="F27" s="21"/>
    </row>
    <row r="28" spans="1:16" x14ac:dyDescent="0.2">
      <c r="B28" s="21"/>
      <c r="E28" s="50"/>
      <c r="F28" s="21"/>
    </row>
    <row r="29" spans="1:16" x14ac:dyDescent="0.2">
      <c r="B29" s="21"/>
      <c r="E29" s="50"/>
      <c r="F29" s="21"/>
    </row>
    <row r="30" spans="1:16" x14ac:dyDescent="0.2">
      <c r="B30" s="21"/>
      <c r="E30" s="50"/>
      <c r="F30" s="21"/>
    </row>
    <row r="31" spans="1:16" x14ac:dyDescent="0.2">
      <c r="B31" s="21"/>
      <c r="E31" s="50"/>
      <c r="F31" s="21"/>
    </row>
    <row r="32" spans="1:16" x14ac:dyDescent="0.2">
      <c r="B32" s="21"/>
      <c r="E32" s="50"/>
      <c r="F32" s="21"/>
    </row>
    <row r="33" spans="2:6" x14ac:dyDescent="0.2">
      <c r="B33" s="21"/>
      <c r="E33" s="50"/>
      <c r="F33" s="21"/>
    </row>
    <row r="34" spans="2:6" x14ac:dyDescent="0.2">
      <c r="B34" s="21"/>
      <c r="E34" s="50"/>
      <c r="F34" s="21"/>
    </row>
    <row r="35" spans="2:6" x14ac:dyDescent="0.2">
      <c r="B35" s="21"/>
      <c r="E35" s="50"/>
      <c r="F35" s="21"/>
    </row>
    <row r="36" spans="2:6" x14ac:dyDescent="0.2">
      <c r="B36" s="21"/>
      <c r="E36" s="50"/>
      <c r="F36" s="21"/>
    </row>
    <row r="37" spans="2:6" x14ac:dyDescent="0.2">
      <c r="B37" s="21"/>
      <c r="E37" s="50"/>
      <c r="F37" s="21"/>
    </row>
    <row r="38" spans="2:6" x14ac:dyDescent="0.2">
      <c r="B38" s="21"/>
      <c r="E38" s="50"/>
      <c r="F38" s="21"/>
    </row>
    <row r="39" spans="2:6" x14ac:dyDescent="0.2">
      <c r="B39" s="21"/>
      <c r="E39" s="50"/>
      <c r="F39" s="21"/>
    </row>
    <row r="40" spans="2:6" x14ac:dyDescent="0.2">
      <c r="B40" s="21"/>
      <c r="E40" s="50"/>
      <c r="F40" s="21"/>
    </row>
    <row r="41" spans="2:6" x14ac:dyDescent="0.2">
      <c r="B41" s="21"/>
      <c r="E41" s="50"/>
      <c r="F41" s="21"/>
    </row>
    <row r="42" spans="2:6" x14ac:dyDescent="0.2">
      <c r="B42" s="21"/>
      <c r="E42" s="50"/>
      <c r="F42" s="21"/>
    </row>
    <row r="43" spans="2:6" x14ac:dyDescent="0.2">
      <c r="B43" s="21"/>
      <c r="E43" s="50"/>
      <c r="F43" s="21"/>
    </row>
    <row r="44" spans="2:6" x14ac:dyDescent="0.2">
      <c r="B44" s="21"/>
      <c r="E44" s="50"/>
      <c r="F44" s="21"/>
    </row>
    <row r="45" spans="2:6" x14ac:dyDescent="0.2">
      <c r="B45" s="21"/>
      <c r="E45" s="50"/>
      <c r="F45" s="21"/>
    </row>
    <row r="46" spans="2:6" x14ac:dyDescent="0.2">
      <c r="B46" s="21"/>
      <c r="E46" s="50"/>
      <c r="F46" s="21"/>
    </row>
    <row r="47" spans="2:6" x14ac:dyDescent="0.2">
      <c r="B47" s="21"/>
      <c r="E47" s="50"/>
      <c r="F47" s="21"/>
    </row>
    <row r="48" spans="2:6" x14ac:dyDescent="0.2">
      <c r="B48" s="21"/>
      <c r="F48" s="21"/>
    </row>
    <row r="49" spans="2:6" x14ac:dyDescent="0.2">
      <c r="B49" s="21"/>
      <c r="F49" s="21"/>
    </row>
    <row r="50" spans="2:6" x14ac:dyDescent="0.2">
      <c r="B50" s="21"/>
      <c r="F50" s="21"/>
    </row>
    <row r="51" spans="2:6" x14ac:dyDescent="0.2">
      <c r="B51" s="21"/>
      <c r="F51" s="21"/>
    </row>
    <row r="52" spans="2:6" x14ac:dyDescent="0.2">
      <c r="B52" s="21"/>
      <c r="F52" s="21"/>
    </row>
    <row r="53" spans="2:6" x14ac:dyDescent="0.2">
      <c r="B53" s="21"/>
      <c r="F53" s="21"/>
    </row>
    <row r="54" spans="2:6" x14ac:dyDescent="0.2">
      <c r="B54" s="21"/>
      <c r="F54" s="21"/>
    </row>
    <row r="55" spans="2:6" x14ac:dyDescent="0.2">
      <c r="B55" s="21"/>
      <c r="F55" s="21"/>
    </row>
    <row r="56" spans="2:6" x14ac:dyDescent="0.2">
      <c r="B56" s="21"/>
      <c r="F56" s="21"/>
    </row>
    <row r="57" spans="2:6" x14ac:dyDescent="0.2">
      <c r="B57" s="21"/>
      <c r="F57" s="21"/>
    </row>
    <row r="58" spans="2:6" x14ac:dyDescent="0.2">
      <c r="B58" s="21"/>
      <c r="F58" s="21"/>
    </row>
    <row r="59" spans="2:6" x14ac:dyDescent="0.2">
      <c r="B59" s="21"/>
      <c r="F59" s="21"/>
    </row>
    <row r="60" spans="2:6" x14ac:dyDescent="0.2">
      <c r="B60" s="21"/>
      <c r="F60" s="21"/>
    </row>
    <row r="61" spans="2:6" x14ac:dyDescent="0.2">
      <c r="B61" s="21"/>
      <c r="F61" s="21"/>
    </row>
    <row r="62" spans="2:6" x14ac:dyDescent="0.2">
      <c r="B62" s="21"/>
      <c r="F62" s="21"/>
    </row>
    <row r="63" spans="2:6" x14ac:dyDescent="0.2">
      <c r="B63" s="21"/>
      <c r="F63" s="21"/>
    </row>
    <row r="64" spans="2:6" x14ac:dyDescent="0.2">
      <c r="B64" s="21"/>
      <c r="F64" s="21"/>
    </row>
    <row r="65" spans="2:6" x14ac:dyDescent="0.2">
      <c r="B65" s="21"/>
      <c r="F65" s="21"/>
    </row>
    <row r="66" spans="2:6" x14ac:dyDescent="0.2">
      <c r="B66" s="21"/>
      <c r="F66" s="21"/>
    </row>
    <row r="67" spans="2:6" x14ac:dyDescent="0.2">
      <c r="B67" s="21"/>
      <c r="F67" s="21"/>
    </row>
    <row r="68" spans="2:6" x14ac:dyDescent="0.2">
      <c r="B68" s="21"/>
      <c r="F68" s="21"/>
    </row>
    <row r="69" spans="2:6" x14ac:dyDescent="0.2">
      <c r="B69" s="21"/>
      <c r="F69" s="21"/>
    </row>
    <row r="70" spans="2:6" x14ac:dyDescent="0.2">
      <c r="B70" s="21"/>
      <c r="F70" s="21"/>
    </row>
    <row r="71" spans="2:6" x14ac:dyDescent="0.2">
      <c r="B71" s="21"/>
      <c r="F71" s="21"/>
    </row>
    <row r="72" spans="2:6" x14ac:dyDescent="0.2">
      <c r="B72" s="21"/>
      <c r="F72" s="21"/>
    </row>
    <row r="73" spans="2:6" x14ac:dyDescent="0.2">
      <c r="B73" s="21"/>
      <c r="F73" s="21"/>
    </row>
    <row r="74" spans="2:6" x14ac:dyDescent="0.2">
      <c r="B74" s="21"/>
      <c r="F74" s="21"/>
    </row>
    <row r="75" spans="2:6" x14ac:dyDescent="0.2">
      <c r="B75" s="21"/>
      <c r="F75" s="21"/>
    </row>
    <row r="76" spans="2:6" x14ac:dyDescent="0.2">
      <c r="B76" s="21"/>
      <c r="F76" s="21"/>
    </row>
    <row r="77" spans="2:6" x14ac:dyDescent="0.2">
      <c r="B77" s="21"/>
      <c r="F77" s="21"/>
    </row>
    <row r="78" spans="2:6" x14ac:dyDescent="0.2">
      <c r="B78" s="21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</sheetData>
  <phoneticPr fontId="7" type="noConversion"/>
  <hyperlinks>
    <hyperlink ref="P11" r:id="rId1" display="http://www.konkoly.hu/cgi-bin/IBVS?5287" xr:uid="{00000000-0004-0000-0100-000000000000}"/>
    <hyperlink ref="P12" r:id="rId2" display="http://www.konkoly.hu/cgi-bin/IBVS?5287" xr:uid="{00000000-0004-0000-0100-000001000000}"/>
    <hyperlink ref="P13" r:id="rId3" display="http://www.konkoly.hu/cgi-bin/IBVS?5583" xr:uid="{00000000-0004-0000-0100-000002000000}"/>
    <hyperlink ref="P15" r:id="rId4" display="http://www.bav-astro.de/sfs/BAVM_link.php?BAVMnr=183" xr:uid="{00000000-0004-0000-0100-000003000000}"/>
    <hyperlink ref="P16" r:id="rId5" display="http://www.bav-astro.de/sfs/BAVM_link.php?BAVMnr=201" xr:uid="{00000000-0004-0000-0100-000004000000}"/>
    <hyperlink ref="P17" r:id="rId6" display="http://www.konkoly.hu/cgi-bin/IBVS?5871" xr:uid="{00000000-0004-0000-0100-000005000000}"/>
    <hyperlink ref="P18" r:id="rId7" display="http://www.bav-astro.de/sfs/BAVM_link.php?BAVMnr=209" xr:uid="{00000000-0004-0000-0100-000006000000}"/>
    <hyperlink ref="P19" r:id="rId8" display="http://www.bav-astro.de/sfs/BAVM_link.php?BAVMnr=209" xr:uid="{00000000-0004-0000-0100-000007000000}"/>
    <hyperlink ref="P23" r:id="rId9" display="http://www.bav-astro.de/sfs/BAVM_link.php?BAVMnr=212" xr:uid="{00000000-0004-0000-0100-000008000000}"/>
    <hyperlink ref="P20" r:id="rId10" display="http://www.konkoly.hu/cgi-bin/IBVS?5960" xr:uid="{00000000-0004-0000-0100-000009000000}"/>
    <hyperlink ref="P21" r:id="rId11" display="http://www.bav-astro.de/sfs/BAVM_link.php?BAVMnr=238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2024-02-11T04:53:09Z</dcterms:modified>
</cp:coreProperties>
</file>