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D2BD836-0B4C-453E-88B7-AF8F1BAA86F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G11" i="1"/>
  <c r="F11" i="1"/>
  <c r="E14" i="1"/>
  <c r="E15" i="1" s="1"/>
  <c r="C17" i="1"/>
  <c r="Q22" i="1"/>
  <c r="C8" i="1"/>
  <c r="C7" i="1"/>
  <c r="Q21" i="1"/>
  <c r="G23" i="1"/>
  <c r="I23" i="1"/>
  <c r="E23" i="1"/>
  <c r="F23" i="1"/>
  <c r="E21" i="1"/>
  <c r="F21" i="1"/>
  <c r="G21" i="1"/>
  <c r="E22" i="1"/>
  <c r="F22" i="1"/>
  <c r="G22" i="1"/>
  <c r="I22" i="1"/>
  <c r="H21" i="1"/>
  <c r="C12" i="1"/>
  <c r="C11" i="1"/>
  <c r="C15" i="1" l="1"/>
  <c r="E16" i="1" s="1"/>
  <c r="O21" i="1"/>
  <c r="O23" i="1"/>
  <c r="O22" i="1"/>
  <c r="C16" i="1"/>
  <c r="D18" i="1" s="1"/>
  <c r="C18" i="1" l="1"/>
  <c r="E17" i="1"/>
</calcChain>
</file>

<file path=xl/sharedStrings.xml><?xml version="1.0" encoding="utf-8"?>
<sst xmlns="http://schemas.openxmlformats.org/spreadsheetml/2006/main" count="49" uniqueCount="46">
  <si>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</si>
  <si>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</si>
  <si>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</si>
  <si>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</si>
  <si>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</si>
  <si>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</si>
  <si>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</si>
  <si>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</si>
  <si>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</si>
  <si>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</si>
  <si>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</si>
  <si>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</si>
  <si>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</si>
  <si>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</si>
  <si>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</si>
  <si>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</si>
  <si>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</si>
  <si>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</si>
  <si>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</si>
  <si>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</si>
  <si>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</si>
  <si>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</si>
  <si>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</si>
  <si>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</si>
  <si>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</si>
  <si>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</si>
  <si>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</si>
  <si>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</si>
  <si>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</si>
  <si>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</si>
  <si>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</si>
  <si>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</si>
  <si>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</si>
  <si>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</si>
  <si>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</si>
  <si>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</si>
  <si>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</si>
  <si>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</si>
  <si>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CV Gem / na </t>
  </si>
  <si>
    <t>IBVS 5931</t>
  </si>
  <si>
    <t>I</t>
  </si>
  <si>
    <t>EA</t>
  </si>
  <si>
    <t>Add cycle</t>
  </si>
  <si>
    <t>Old Cycle</t>
  </si>
  <si>
    <t>IBVS 5960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</si>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</sst>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 Unicode MS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CV Gem - O-C Diagr.</a:t>
            </a:r>
          </a:p>
        </c:rich>
      </c:tx>
      <c:layout>
        <c:manualLayout>
          <c:xMode val="edge"/>
          <c:yMode val="edge"/>
          <c:x val="0.3819548872180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1646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B7-4624-ACEC-21FE161A9BD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1646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-7.0199999754549935E-4</c:v>
                </c:pt>
                <c:pt idx="2">
                  <c:v>-1.9523999995726626E-2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B7-4624-ACEC-21FE161A9BD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1646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B7-4624-ACEC-21FE161A9BD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1646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B7-4624-ACEC-21FE161A9BD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1646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B7-4624-ACEC-21FE161A9BD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1646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B7-4624-ACEC-21FE161A9BD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1646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B7-4624-ACEC-21FE161A9BD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1646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2.0266956404795568E-3</c:v>
                </c:pt>
                <c:pt idx="1">
                  <c:v>-3.4521574783611241E-3</c:v>
                </c:pt>
                <c:pt idx="2">
                  <c:v>-1.880053815539056E-2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B7-4624-ACEC-21FE161A9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292040"/>
        <c:axId val="1"/>
      </c:scatterChart>
      <c:valAx>
        <c:axId val="874292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292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736842105263156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068A6B5-45C3-36ED-59CD-3A8F0DDE1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6" sqref="E5: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38</v>
      </c>
    </row>
    <row r="2" spans="1:7">
      <c r="A2" t="s">
        <v>24</v>
      </c>
      <c r="B2" t="s">
        <v>41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52500.45</v>
      </c>
      <c r="D4" s="9">
        <v>1.8483940000000001</v>
      </c>
    </row>
    <row r="6" spans="1:7">
      <c r="A6" s="5" t="s">
        <v>1</v>
      </c>
    </row>
    <row r="7" spans="1:7">
      <c r="A7" t="s">
        <v>2</v>
      </c>
      <c r="C7">
        <f>+C4</f>
        <v>52500.45</v>
      </c>
    </row>
    <row r="8" spans="1:7">
      <c r="A8" t="s">
        <v>3</v>
      </c>
      <c r="C8">
        <f>+D4</f>
        <v>1.8483940000000001</v>
      </c>
    </row>
    <row r="9" spans="1:7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>
      <c r="A10" s="12"/>
      <c r="B10" s="12"/>
      <c r="C10" s="4" t="s">
        <v>20</v>
      </c>
      <c r="D10" s="4" t="s">
        <v>21</v>
      </c>
      <c r="E10" s="12"/>
    </row>
    <row r="11" spans="1:7">
      <c r="A11" s="12" t="s">
        <v>16</v>
      </c>
      <c r="B11" s="12"/>
      <c r="C11" s="24">
        <f ca="1">INTERCEPT(INDIRECT($G$11):G992,INDIRECT($F$11):F992)</f>
        <v>2.0266956404795568E-3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17</v>
      </c>
      <c r="B12" s="12"/>
      <c r="C12" s="24">
        <f ca="1">SLOPE(INDIRECT($G$11):G992,INDIRECT($F$11):F992)</f>
        <v>-1.2653240459216353E-5</v>
      </c>
      <c r="D12" s="3"/>
      <c r="E12" s="12"/>
    </row>
    <row r="13" spans="1:7">
      <c r="A13" s="12" t="s">
        <v>19</v>
      </c>
      <c r="B13" s="12"/>
      <c r="C13" s="3" t="s">
        <v>14</v>
      </c>
      <c r="D13" s="16" t="s">
        <v>42</v>
      </c>
      <c r="E13" s="13">
        <v>1</v>
      </c>
    </row>
    <row r="14" spans="1:7">
      <c r="A14" s="12"/>
      <c r="B14" s="12"/>
      <c r="C14" s="12"/>
      <c r="D14" s="16" t="s">
        <v>33</v>
      </c>
      <c r="E14" s="17">
        <f ca="1">NOW()+15018.5+$C$9/24</f>
        <v>60351.747138888888</v>
      </c>
    </row>
    <row r="15" spans="1:7">
      <c r="A15" s="14" t="s">
        <v>18</v>
      </c>
      <c r="B15" s="12"/>
      <c r="C15" s="15">
        <f ca="1">(C7+C11)+(C8+C12)*INT(MAX(F21:F3533))</f>
        <v>55542.887723461841</v>
      </c>
      <c r="D15" s="16" t="s">
        <v>43</v>
      </c>
      <c r="E15" s="17">
        <f ca="1">ROUND(2*(E14-$C$7)/$C$8,0)/2+E13</f>
        <v>4248.5</v>
      </c>
    </row>
    <row r="16" spans="1:7">
      <c r="A16" s="18" t="s">
        <v>4</v>
      </c>
      <c r="B16" s="12"/>
      <c r="C16" s="19">
        <f ca="1">+C8+C12</f>
        <v>1.8483813467595409</v>
      </c>
      <c r="D16" s="16" t="s">
        <v>34</v>
      </c>
      <c r="E16" s="26">
        <f ca="1">ROUND(2*(E14-$C$15)/$C$16,0)/2+E13</f>
        <v>2602.5</v>
      </c>
    </row>
    <row r="17" spans="1:17" ht="13.5" thickBot="1">
      <c r="A17" s="16" t="s">
        <v>30</v>
      </c>
      <c r="B17" s="12"/>
      <c r="C17" s="12">
        <f>COUNT(C21:C2191)</f>
        <v>3</v>
      </c>
      <c r="D17" s="16" t="s">
        <v>35</v>
      </c>
      <c r="E17" s="20">
        <f ca="1">+$C$15+$C$16*E16-15018.5-$C$9/24</f>
        <v>45335.19601173688</v>
      </c>
    </row>
    <row r="18" spans="1:17" ht="14.25" thickTop="1" thickBot="1">
      <c r="A18" s="18" t="s">
        <v>5</v>
      </c>
      <c r="B18" s="12"/>
      <c r="C18" s="21">
        <f ca="1">+C15</f>
        <v>55542.887723461841</v>
      </c>
      <c r="D18" s="22">
        <f ca="1">+C16</f>
        <v>1.8483813467595409</v>
      </c>
      <c r="E18" s="23" t="s">
        <v>36</v>
      </c>
    </row>
    <row r="19" spans="1:17" ht="13.5" thickTop="1">
      <c r="A19" s="27" t="s">
        <v>37</v>
      </c>
      <c r="E19" s="28">
        <v>21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45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>
      <c r="A21" t="s">
        <v>12</v>
      </c>
      <c r="C21" s="10">
        <v>52500.45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2.0266956404795568E-3</v>
      </c>
      <c r="Q21" s="2">
        <f>+C21-15018.5</f>
        <v>37481.949999999997</v>
      </c>
    </row>
    <row r="22" spans="1:17">
      <c r="A22" s="29" t="s">
        <v>39</v>
      </c>
      <c r="B22" s="30" t="s">
        <v>40</v>
      </c>
      <c r="C22" s="31">
        <v>53300.803899999999</v>
      </c>
      <c r="D22" s="31">
        <v>2.2000000000000001E-3</v>
      </c>
      <c r="E22">
        <f>+(C22-C$7)/C$8</f>
        <v>432.99962021084349</v>
      </c>
      <c r="F22">
        <f>ROUND(2*E22,0)/2</f>
        <v>433</v>
      </c>
      <c r="G22">
        <f>+C22-(C$7+F22*C$8)</f>
        <v>-7.0199999754549935E-4</v>
      </c>
      <c r="I22">
        <f>+G22</f>
        <v>-7.0199999754549935E-4</v>
      </c>
      <c r="O22">
        <f ca="1">+C$11+C$12*$F22</f>
        <v>-3.4521574783611241E-3</v>
      </c>
      <c r="Q22" s="2">
        <f>+C22-15018.5</f>
        <v>38282.303899999999</v>
      </c>
    </row>
    <row r="23" spans="1:17">
      <c r="A23" s="32" t="s">
        <v>44</v>
      </c>
      <c r="B23" s="33" t="s">
        <v>40</v>
      </c>
      <c r="C23" s="34">
        <v>55542.887000000002</v>
      </c>
      <c r="D23" s="34">
        <v>3.0000000000000001E-3</v>
      </c>
      <c r="E23">
        <f>+(C23-C$7)/C$8</f>
        <v>1645.9894373169384</v>
      </c>
      <c r="F23">
        <f>ROUND(2*E23,0)/2</f>
        <v>1646</v>
      </c>
      <c r="G23">
        <f>+C23-(C$7+F23*C$8)</f>
        <v>-1.9523999995726626E-2</v>
      </c>
      <c r="I23">
        <f>+G23</f>
        <v>-1.9523999995726626E-2</v>
      </c>
      <c r="O23">
        <f ca="1">+C$11+C$12*$F23</f>
        <v>-1.880053815539056E-2</v>
      </c>
      <c r="Q23" s="2">
        <f>+C23-15018.5</f>
        <v>40524.387000000002</v>
      </c>
    </row>
    <row r="24" spans="1:17">
      <c r="C24" s="10"/>
      <c r="D24" s="10"/>
      <c r="Q24" s="2"/>
    </row>
    <row r="25" spans="1:17">
      <c r="C25" s="10"/>
      <c r="D25" s="10"/>
      <c r="Q25" s="2"/>
    </row>
    <row r="26" spans="1:17">
      <c r="C26" s="10"/>
      <c r="D26" s="10"/>
      <c r="Q26" s="2"/>
    </row>
    <row r="27" spans="1:17">
      <c r="C27" s="10"/>
      <c r="D27" s="10"/>
      <c r="Q27" s="2"/>
    </row>
    <row r="28" spans="1:17">
      <c r="C28" s="10"/>
      <c r="D28" s="10"/>
      <c r="Q28" s="2"/>
    </row>
    <row r="29" spans="1:17">
      <c r="C29" s="10"/>
      <c r="D29" s="10"/>
      <c r="Q29" s="2"/>
    </row>
    <row r="30" spans="1:17">
      <c r="C30" s="10"/>
      <c r="D30" s="10"/>
      <c r="Q30" s="2"/>
    </row>
    <row r="31" spans="1:17">
      <c r="C31" s="10"/>
      <c r="D31" s="10"/>
      <c r="Q31" s="2"/>
    </row>
    <row r="32" spans="1:17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2024-02-11T04:55:52Z</dcterms:modified>
</cp:coreProperties>
</file>