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19F0EB6-B034-4B34-B0B2-FEDB3561469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11" i="1"/>
  <c r="F11" i="1"/>
  <c r="E21" i="1"/>
  <c r="F21" i="1"/>
  <c r="G21" i="1"/>
  <c r="H21" i="1"/>
  <c r="E14" i="1"/>
  <c r="C17" i="1"/>
  <c r="Q21" i="1"/>
  <c r="C11" i="1"/>
  <c r="E15" i="1" l="1"/>
  <c r="C12" i="1"/>
  <c r="C16" i="1" l="1"/>
  <c r="D18" i="1" s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<sst xmlns="http://schemas.openxmlformats.org/spreadsheetml/2006/main" count="50" uniqueCount="48">
  <si>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</si>
  <si>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</si>
  <si>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</si>
  <si>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</si>
  <si>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</si>
  <si>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</si>
  <si>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</si>
  <si>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</si>
  <si>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</si>
  <si>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</si>
  <si>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</si>
  <si>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</si>
  <si>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</si>
  <si>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</si>
  <si>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</si>
  <si>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</si>
  <si>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</si>
  <si>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</si>
  <si>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</si>
  <si>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</si>
  <si>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</si>
  <si>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</si>
  <si>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</si>
  <si>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</si>
  <si>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</si>
  <si>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</si>
  <si>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</si>
  <si>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</si>
  <si>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</si>
  <si>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</si>
  <si>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</si>
  <si>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</si>
  <si>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</si>
  <si>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</si>
  <si>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</si>
  <si>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</si>
  <si>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</si>
  <si>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</si>
  <si>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</si>
  <si>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</si>
  <si>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</si>
  <si>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DV Gem</t>
  </si>
  <si>
    <t>DV Gem / GSC na</t>
  </si>
  <si>
    <t>EA</t>
  </si>
  <si>
    <t>Malkov</t>
  </si>
  <si>
    <t>IBVS 5959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</si>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</sst>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NumberFormat="1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DV Gem - O-C Diagr.</a:t>
            </a:r>
          </a:p>
        </c:rich>
      </c:tx>
      <c:layout>
        <c:manualLayout>
          <c:xMode val="edge"/>
          <c:yMode val="edge"/>
          <c:x val="0.38195488721804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10-4BF2-84D3-4816B2BD441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-0.37960000000020955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10-4BF2-84D3-4816B2BD441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10-4BF2-84D3-4816B2BD441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10-4BF2-84D3-4816B2BD441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10-4BF2-84D3-4816B2BD441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10-4BF2-84D3-4816B2BD441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10-4BF2-84D3-4816B2BD441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-0.37960000000020955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10-4BF2-84D3-4816B2BD441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3830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210-4BF2-84D3-4816B2BD4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294560"/>
        <c:axId val="1"/>
      </c:scatterChart>
      <c:valAx>
        <c:axId val="874294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4294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548872180451127"/>
          <c:y val="0.92375366568914952"/>
          <c:w val="0.7458646616541353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0</xdr:rowOff>
    </xdr:from>
    <xdr:to>
      <xdr:col>16</xdr:col>
      <xdr:colOff>323850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D0C50A2-E308-D1A5-D9B1-1CA605234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I36" sqref="I3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s="30" t="s">
        <v>41</v>
      </c>
      <c r="F1" t="s">
        <v>13</v>
      </c>
    </row>
    <row r="2" spans="1:7" x14ac:dyDescent="0.2">
      <c r="A2" t="s">
        <v>23</v>
      </c>
      <c r="B2" t="s">
        <v>43</v>
      </c>
      <c r="C2" s="3"/>
      <c r="D2" s="3"/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38410.239999999998</v>
      </c>
      <c r="D4" s="9">
        <v>4.4004200000000004</v>
      </c>
    </row>
    <row r="6" spans="1:7" x14ac:dyDescent="0.2">
      <c r="A6" s="5" t="s">
        <v>1</v>
      </c>
    </row>
    <row r="7" spans="1:7" x14ac:dyDescent="0.2">
      <c r="A7" t="s">
        <v>2</v>
      </c>
      <c r="C7">
        <v>38410.239999999998</v>
      </c>
    </row>
    <row r="8" spans="1:7" x14ac:dyDescent="0.2">
      <c r="A8" t="s">
        <v>3</v>
      </c>
      <c r="C8">
        <v>4.4004200000000004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-9.911227154052468E-5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39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60351.751061111107</v>
      </c>
    </row>
    <row r="15" spans="1:7" x14ac:dyDescent="0.2">
      <c r="A15" s="14" t="s">
        <v>17</v>
      </c>
      <c r="B15" s="12"/>
      <c r="C15" s="15">
        <f ca="1">(C7+C11)+(C8+C12)*INT(MAX(F21:F3533))</f>
        <v>55263.468999999997</v>
      </c>
      <c r="D15" s="16" t="s">
        <v>40</v>
      </c>
      <c r="E15" s="17">
        <f ca="1">ROUND(2*(E14-$C$7)/$C$8,0)/2+E13</f>
        <v>4987</v>
      </c>
    </row>
    <row r="16" spans="1:7" x14ac:dyDescent="0.2">
      <c r="A16" s="18" t="s">
        <v>4</v>
      </c>
      <c r="B16" s="12"/>
      <c r="C16" s="19">
        <f ca="1">+C8+C12</f>
        <v>4.4003208877284603</v>
      </c>
      <c r="D16" s="16" t="s">
        <v>33</v>
      </c>
      <c r="E16" s="26">
        <f ca="1">ROUND(2*(E14-$C$15)/$C$16,0)/2+E13</f>
        <v>1157.5</v>
      </c>
    </row>
    <row r="17" spans="1:18" ht="13.5" thickBot="1" x14ac:dyDescent="0.25">
      <c r="A17" s="16" t="s">
        <v>29</v>
      </c>
      <c r="B17" s="12"/>
      <c r="C17" s="12">
        <f>COUNT(C21:C2191)</f>
        <v>2</v>
      </c>
      <c r="D17" s="16" t="s">
        <v>34</v>
      </c>
      <c r="E17" s="20">
        <f ca="1">+$C$15+$C$16*E16-15018.5-$C$9/24</f>
        <v>45338.736260879028</v>
      </c>
    </row>
    <row r="18" spans="1:18" ht="14.25" thickTop="1" thickBot="1" x14ac:dyDescent="0.25">
      <c r="A18" s="18" t="s">
        <v>5</v>
      </c>
      <c r="B18" s="12"/>
      <c r="C18" s="21">
        <f ca="1">+C15</f>
        <v>55263.468999999997</v>
      </c>
      <c r="D18" s="22">
        <f ca="1">+C16</f>
        <v>4.4003208877284603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28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9" t="s">
        <v>38</v>
      </c>
    </row>
    <row r="21" spans="1:18" x14ac:dyDescent="0.2">
      <c r="A21" t="s">
        <v>44</v>
      </c>
      <c r="C21" s="10">
        <v>38410.239999999998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23391.739999999998</v>
      </c>
    </row>
    <row r="22" spans="1:18" x14ac:dyDescent="0.2">
      <c r="A22" s="31" t="s">
        <v>45</v>
      </c>
      <c r="B22" s="32" t="s">
        <v>46</v>
      </c>
      <c r="C22" s="33">
        <v>55263.468999999997</v>
      </c>
      <c r="D22" s="34">
        <v>1E-3</v>
      </c>
      <c r="E22">
        <f>+(C22-C$7)/C$8</f>
        <v>3829.9137355070648</v>
      </c>
      <c r="F22">
        <f>ROUND(2*E22,0)/2</f>
        <v>3830</v>
      </c>
      <c r="G22">
        <f>+C22-(C$7+F22*C$8)</f>
        <v>-0.37960000000020955</v>
      </c>
      <c r="I22">
        <f>+G22</f>
        <v>-0.37960000000020955</v>
      </c>
      <c r="O22">
        <f ca="1">+C$11+C$12*$F22</f>
        <v>-0.37960000000020955</v>
      </c>
      <c r="Q22" s="2">
        <f>+C22-15018.5</f>
        <v>40244.968999999997</v>
      </c>
    </row>
    <row r="23" spans="1:18" x14ac:dyDescent="0.2">
      <c r="C23" s="10"/>
      <c r="D23" s="10"/>
      <c r="Q23" s="2"/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2024-02-11T05:01:31Z</dcterms:modified>
</cp:coreProperties>
</file>