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F837707-CB2F-463B-8E26-DBABA53C42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17" i="1" l="1"/>
  <c r="E117" i="1"/>
  <c r="G117" i="1"/>
  <c r="K117" i="1"/>
  <c r="Q117" i="1"/>
  <c r="Q116" i="1"/>
  <c r="E116" i="1"/>
  <c r="F116" i="1"/>
  <c r="G116" i="1"/>
  <c r="K116" i="1"/>
  <c r="E48" i="1"/>
  <c r="F48" i="1"/>
  <c r="G48" i="1"/>
  <c r="H48" i="1"/>
  <c r="E50" i="1"/>
  <c r="F50" i="1"/>
  <c r="G50" i="1"/>
  <c r="H50" i="1"/>
  <c r="E51" i="1"/>
  <c r="F51" i="1"/>
  <c r="G51" i="1"/>
  <c r="H51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E59" i="1"/>
  <c r="F59" i="1"/>
  <c r="G59" i="1"/>
  <c r="H59" i="1"/>
  <c r="E60" i="1"/>
  <c r="F60" i="1"/>
  <c r="G60" i="1"/>
  <c r="H60" i="1"/>
  <c r="E65" i="1"/>
  <c r="F65" i="1"/>
  <c r="G65" i="1"/>
  <c r="J65" i="1"/>
  <c r="E66" i="1"/>
  <c r="F66" i="1"/>
  <c r="G66" i="1"/>
  <c r="J66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K72" i="1"/>
  <c r="E73" i="1"/>
  <c r="F73" i="1"/>
  <c r="G73" i="1"/>
  <c r="K73" i="1"/>
  <c r="E74" i="1"/>
  <c r="F74" i="1"/>
  <c r="G74" i="1"/>
  <c r="K74" i="1"/>
  <c r="E75" i="1"/>
  <c r="F75" i="1"/>
  <c r="G75" i="1"/>
  <c r="K75" i="1"/>
  <c r="E76" i="1"/>
  <c r="F76" i="1"/>
  <c r="G76" i="1"/>
  <c r="K76" i="1"/>
  <c r="E78" i="1"/>
  <c r="F78" i="1"/>
  <c r="G78" i="1"/>
  <c r="K78" i="1"/>
  <c r="E79" i="1"/>
  <c r="F79" i="1"/>
  <c r="G79" i="1"/>
  <c r="K79" i="1"/>
  <c r="E80" i="1"/>
  <c r="F80" i="1"/>
  <c r="G80" i="1"/>
  <c r="E81" i="1"/>
  <c r="F81" i="1"/>
  <c r="G81" i="1"/>
  <c r="K81" i="1"/>
  <c r="E112" i="1"/>
  <c r="F112" i="1"/>
  <c r="G112" i="1"/>
  <c r="K112" i="1"/>
  <c r="E114" i="1"/>
  <c r="F114" i="1"/>
  <c r="G114" i="1"/>
  <c r="K114" i="1"/>
  <c r="E61" i="1"/>
  <c r="F61" i="1"/>
  <c r="G61" i="1"/>
  <c r="E62" i="1"/>
  <c r="F62" i="1"/>
  <c r="G62" i="1"/>
  <c r="E63" i="1"/>
  <c r="F63" i="1"/>
  <c r="G63" i="1"/>
  <c r="I63" i="1"/>
  <c r="E67" i="1"/>
  <c r="F67" i="1"/>
  <c r="G67" i="1"/>
  <c r="E77" i="1"/>
  <c r="F77" i="1"/>
  <c r="G77" i="1"/>
  <c r="E85" i="1"/>
  <c r="F85" i="1"/>
  <c r="G85" i="1"/>
  <c r="E86" i="1"/>
  <c r="F86" i="1"/>
  <c r="G86" i="1"/>
  <c r="J86" i="1"/>
  <c r="E87" i="1"/>
  <c r="F87" i="1"/>
  <c r="G87" i="1"/>
  <c r="J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K93" i="1"/>
  <c r="E94" i="1"/>
  <c r="F94" i="1"/>
  <c r="G94" i="1"/>
  <c r="K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K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K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K111" i="1"/>
  <c r="E113" i="1"/>
  <c r="F113" i="1"/>
  <c r="G113" i="1"/>
  <c r="E115" i="1"/>
  <c r="F115" i="1"/>
  <c r="G115" i="1"/>
  <c r="E64" i="1"/>
  <c r="F64" i="1"/>
  <c r="E82" i="1"/>
  <c r="F82" i="1"/>
  <c r="E83" i="1"/>
  <c r="F83" i="1"/>
  <c r="E84" i="1"/>
  <c r="F84" i="1"/>
  <c r="D9" i="1"/>
  <c r="C9" i="1"/>
  <c r="Q48" i="1"/>
  <c r="Q50" i="1"/>
  <c r="Q51" i="1"/>
  <c r="Q54" i="1"/>
  <c r="Q55" i="1"/>
  <c r="Q56" i="1"/>
  <c r="Q57" i="1"/>
  <c r="H58" i="1"/>
  <c r="Q58" i="1"/>
  <c r="Q59" i="1"/>
  <c r="Q60" i="1"/>
  <c r="Q65" i="1"/>
  <c r="Q66" i="1"/>
  <c r="Q68" i="1"/>
  <c r="Q69" i="1"/>
  <c r="Q70" i="1"/>
  <c r="Q71" i="1"/>
  <c r="Q72" i="1"/>
  <c r="Q73" i="1"/>
  <c r="Q74" i="1"/>
  <c r="Q75" i="1"/>
  <c r="Q76" i="1"/>
  <c r="Q78" i="1"/>
  <c r="Q79" i="1"/>
  <c r="K80" i="1"/>
  <c r="Q80" i="1"/>
  <c r="Q81" i="1"/>
  <c r="Q112" i="1"/>
  <c r="Q114" i="1"/>
  <c r="G75" i="2"/>
  <c r="C75" i="2"/>
  <c r="E75" i="2"/>
  <c r="C41" i="1"/>
  <c r="G102" i="2"/>
  <c r="C102" i="2"/>
  <c r="E102" i="2"/>
  <c r="G74" i="2"/>
  <c r="C74" i="2"/>
  <c r="E74" i="2"/>
  <c r="G101" i="2"/>
  <c r="C101" i="2"/>
  <c r="E101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100" i="2"/>
  <c r="C100" i="2"/>
  <c r="E100" i="2"/>
  <c r="G99" i="2"/>
  <c r="C99" i="2"/>
  <c r="E99" i="2"/>
  <c r="G98" i="2"/>
  <c r="C98" i="2"/>
  <c r="E98" i="2"/>
  <c r="G97" i="2"/>
  <c r="C97" i="2"/>
  <c r="E97" i="2"/>
  <c r="G46" i="2"/>
  <c r="C46" i="2"/>
  <c r="E46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45" i="2"/>
  <c r="C45" i="2"/>
  <c r="E45" i="2"/>
  <c r="G87" i="2"/>
  <c r="C87" i="2"/>
  <c r="E87" i="2"/>
  <c r="G86" i="2"/>
  <c r="C86" i="2"/>
  <c r="E86" i="2"/>
  <c r="G44" i="2"/>
  <c r="C44" i="2"/>
  <c r="E44" i="2"/>
  <c r="G43" i="2"/>
  <c r="C43" i="2"/>
  <c r="E43" i="2"/>
  <c r="G42" i="2"/>
  <c r="C42" i="2"/>
  <c r="E42" i="2"/>
  <c r="G41" i="2"/>
  <c r="C41" i="2"/>
  <c r="E41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40" i="2"/>
  <c r="C40" i="2"/>
  <c r="E40" i="2"/>
  <c r="E53" i="1"/>
  <c r="G39" i="2"/>
  <c r="C39" i="2"/>
  <c r="E39" i="2"/>
  <c r="E52" i="1"/>
  <c r="G78" i="2"/>
  <c r="C78" i="2"/>
  <c r="E78" i="2"/>
  <c r="G77" i="2"/>
  <c r="C77" i="2"/>
  <c r="E77" i="2"/>
  <c r="G38" i="2"/>
  <c r="C38" i="2"/>
  <c r="E38" i="2"/>
  <c r="E49" i="1"/>
  <c r="G76" i="2"/>
  <c r="C76" i="2"/>
  <c r="E76" i="2"/>
  <c r="G37" i="2"/>
  <c r="C37" i="2"/>
  <c r="E37" i="2"/>
  <c r="E47" i="1"/>
  <c r="G36" i="2"/>
  <c r="C36" i="2"/>
  <c r="E36" i="2"/>
  <c r="E46" i="1"/>
  <c r="G35" i="2"/>
  <c r="C35" i="2"/>
  <c r="E35" i="2"/>
  <c r="E45" i="1"/>
  <c r="G34" i="2"/>
  <c r="C34" i="2"/>
  <c r="E44" i="1"/>
  <c r="E34" i="2"/>
  <c r="G33" i="2"/>
  <c r="C33" i="2"/>
  <c r="E43" i="1"/>
  <c r="E33" i="2"/>
  <c r="G32" i="2"/>
  <c r="C32" i="2"/>
  <c r="E42" i="1"/>
  <c r="E32" i="2"/>
  <c r="G31" i="2"/>
  <c r="C31" i="2"/>
  <c r="E31" i="2"/>
  <c r="G30" i="2"/>
  <c r="C30" i="2"/>
  <c r="E40" i="1"/>
  <c r="G29" i="2"/>
  <c r="C29" i="2"/>
  <c r="E29" i="2"/>
  <c r="E39" i="1"/>
  <c r="G28" i="2"/>
  <c r="C28" i="2"/>
  <c r="E28" i="2"/>
  <c r="E38" i="1"/>
  <c r="G27" i="2"/>
  <c r="C27" i="2"/>
  <c r="E27" i="2"/>
  <c r="E37" i="1"/>
  <c r="G26" i="2"/>
  <c r="C26" i="2"/>
  <c r="E36" i="1"/>
  <c r="G25" i="2"/>
  <c r="C25" i="2"/>
  <c r="E25" i="2"/>
  <c r="E35" i="1"/>
  <c r="G24" i="2"/>
  <c r="C24" i="2"/>
  <c r="E24" i="2"/>
  <c r="E34" i="1"/>
  <c r="G23" i="2"/>
  <c r="C23" i="2"/>
  <c r="E23" i="2"/>
  <c r="E33" i="1"/>
  <c r="G22" i="2"/>
  <c r="C22" i="2"/>
  <c r="E32" i="1"/>
  <c r="G21" i="2"/>
  <c r="C21" i="2"/>
  <c r="E21" i="2"/>
  <c r="E31" i="1"/>
  <c r="G20" i="2"/>
  <c r="C20" i="2"/>
  <c r="E20" i="2"/>
  <c r="E30" i="1"/>
  <c r="G19" i="2"/>
  <c r="C19" i="2"/>
  <c r="E19" i="2"/>
  <c r="E29" i="1"/>
  <c r="G18" i="2"/>
  <c r="C18" i="2"/>
  <c r="E28" i="1"/>
  <c r="G17" i="2"/>
  <c r="C17" i="2"/>
  <c r="E17" i="2"/>
  <c r="E27" i="1"/>
  <c r="G16" i="2"/>
  <c r="C16" i="2"/>
  <c r="E16" i="2"/>
  <c r="E26" i="1"/>
  <c r="G15" i="2"/>
  <c r="C15" i="2"/>
  <c r="E15" i="2"/>
  <c r="E25" i="1"/>
  <c r="G14" i="2"/>
  <c r="C14" i="2"/>
  <c r="E24" i="1"/>
  <c r="G13" i="2"/>
  <c r="C13" i="2"/>
  <c r="E13" i="2"/>
  <c r="E23" i="1"/>
  <c r="G12" i="2"/>
  <c r="C12" i="2"/>
  <c r="E12" i="2"/>
  <c r="E22" i="1"/>
  <c r="G11" i="2"/>
  <c r="C11" i="2"/>
  <c r="E11" i="2"/>
  <c r="E21" i="1"/>
  <c r="H75" i="2"/>
  <c r="D75" i="2"/>
  <c r="B75" i="2"/>
  <c r="A75" i="2"/>
  <c r="H102" i="2"/>
  <c r="B102" i="2"/>
  <c r="D102" i="2"/>
  <c r="A102" i="2"/>
  <c r="H74" i="2"/>
  <c r="B74" i="2"/>
  <c r="D74" i="2"/>
  <c r="A74" i="2"/>
  <c r="H101" i="2"/>
  <c r="B101" i="2"/>
  <c r="D101" i="2"/>
  <c r="A101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F57" i="2"/>
  <c r="D57" i="2"/>
  <c r="A57" i="2"/>
  <c r="H56" i="2"/>
  <c r="F56" i="2"/>
  <c r="D56" i="2"/>
  <c r="B56" i="2"/>
  <c r="A56" i="2"/>
  <c r="H55" i="2"/>
  <c r="B55" i="2"/>
  <c r="F55" i="2"/>
  <c r="D55" i="2"/>
  <c r="A55" i="2"/>
  <c r="H54" i="2"/>
  <c r="F54" i="2"/>
  <c r="D54" i="2"/>
  <c r="B54" i="2"/>
  <c r="A54" i="2"/>
  <c r="H53" i="2"/>
  <c r="B53" i="2"/>
  <c r="F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46" i="2"/>
  <c r="B46" i="2"/>
  <c r="D46" i="2"/>
  <c r="A46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45" i="2"/>
  <c r="B45" i="2"/>
  <c r="D45" i="2"/>
  <c r="A45" i="2"/>
  <c r="H87" i="2"/>
  <c r="B87" i="2"/>
  <c r="D87" i="2"/>
  <c r="A87" i="2"/>
  <c r="H86" i="2"/>
  <c r="B86" i="2"/>
  <c r="D86" i="2"/>
  <c r="A86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40" i="2"/>
  <c r="B40" i="2"/>
  <c r="D40" i="2"/>
  <c r="A40" i="2"/>
  <c r="H39" i="2"/>
  <c r="B39" i="2"/>
  <c r="D39" i="2"/>
  <c r="A39" i="2"/>
  <c r="H78" i="2"/>
  <c r="B78" i="2"/>
  <c r="D78" i="2"/>
  <c r="A78" i="2"/>
  <c r="H77" i="2"/>
  <c r="B77" i="2"/>
  <c r="D77" i="2"/>
  <c r="A77" i="2"/>
  <c r="H38" i="2"/>
  <c r="B38" i="2"/>
  <c r="D38" i="2"/>
  <c r="A38" i="2"/>
  <c r="H76" i="2"/>
  <c r="B76" i="2"/>
  <c r="D76" i="2"/>
  <c r="A76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J115" i="1"/>
  <c r="Q115" i="1"/>
  <c r="J113" i="1"/>
  <c r="Q113" i="1"/>
  <c r="F21" i="1"/>
  <c r="G21" i="1"/>
  <c r="I21" i="1"/>
  <c r="F22" i="1"/>
  <c r="G22" i="1"/>
  <c r="I22" i="1"/>
  <c r="F23" i="1"/>
  <c r="G23" i="1"/>
  <c r="I23" i="1"/>
  <c r="F24" i="1"/>
  <c r="G24" i="1"/>
  <c r="I24" i="1"/>
  <c r="F25" i="1"/>
  <c r="G25" i="1"/>
  <c r="I25" i="1"/>
  <c r="F26" i="1"/>
  <c r="G26" i="1"/>
  <c r="I26" i="1"/>
  <c r="F27" i="1"/>
  <c r="G27" i="1"/>
  <c r="F28" i="1"/>
  <c r="G28" i="1"/>
  <c r="I28" i="1"/>
  <c r="F29" i="1"/>
  <c r="G29" i="1"/>
  <c r="I29" i="1"/>
  <c r="F30" i="1"/>
  <c r="G30" i="1"/>
  <c r="I30" i="1"/>
  <c r="F31" i="1"/>
  <c r="G31" i="1"/>
  <c r="I31" i="1"/>
  <c r="F32" i="1"/>
  <c r="G32" i="1"/>
  <c r="I32" i="1"/>
  <c r="F33" i="1"/>
  <c r="G33" i="1"/>
  <c r="I33" i="1"/>
  <c r="F34" i="1"/>
  <c r="G34" i="1"/>
  <c r="I34" i="1"/>
  <c r="F35" i="1"/>
  <c r="G35" i="1"/>
  <c r="F36" i="1"/>
  <c r="G36" i="1"/>
  <c r="I36" i="1"/>
  <c r="F37" i="1"/>
  <c r="G37" i="1"/>
  <c r="I37" i="1"/>
  <c r="F38" i="1"/>
  <c r="G38" i="1"/>
  <c r="I38" i="1"/>
  <c r="F39" i="1"/>
  <c r="G39" i="1"/>
  <c r="I39" i="1"/>
  <c r="F40" i="1"/>
  <c r="G40" i="1"/>
  <c r="I40" i="1"/>
  <c r="F42" i="1"/>
  <c r="G42" i="1"/>
  <c r="I42" i="1"/>
  <c r="F43" i="1"/>
  <c r="G43" i="1"/>
  <c r="I43" i="1"/>
  <c r="F44" i="1"/>
  <c r="G44" i="1"/>
  <c r="F45" i="1"/>
  <c r="G45" i="1"/>
  <c r="I45" i="1"/>
  <c r="F46" i="1"/>
  <c r="G46" i="1"/>
  <c r="I46" i="1"/>
  <c r="F47" i="1"/>
  <c r="G47" i="1"/>
  <c r="I47" i="1"/>
  <c r="F49" i="1"/>
  <c r="G49" i="1"/>
  <c r="I49" i="1"/>
  <c r="F52" i="1"/>
  <c r="G52" i="1"/>
  <c r="I52" i="1"/>
  <c r="F53" i="1"/>
  <c r="G53" i="1"/>
  <c r="I53" i="1"/>
  <c r="Q87" i="1"/>
  <c r="K89" i="1"/>
  <c r="Q89" i="1"/>
  <c r="K90" i="1"/>
  <c r="Q90" i="1"/>
  <c r="K91" i="1"/>
  <c r="Q91" i="1"/>
  <c r="K92" i="1"/>
  <c r="Q92" i="1"/>
  <c r="Q93" i="1"/>
  <c r="Q94" i="1"/>
  <c r="K95" i="1"/>
  <c r="Q95" i="1"/>
  <c r="K96" i="1"/>
  <c r="Q96" i="1"/>
  <c r="K97" i="1"/>
  <c r="Q97" i="1"/>
  <c r="K98" i="1"/>
  <c r="Q98" i="1"/>
  <c r="K99" i="1"/>
  <c r="Q99" i="1"/>
  <c r="K100" i="1"/>
  <c r="Q100" i="1"/>
  <c r="K101" i="1"/>
  <c r="Q101" i="1"/>
  <c r="Q102" i="1"/>
  <c r="K103" i="1"/>
  <c r="Q103" i="1"/>
  <c r="K104" i="1"/>
  <c r="Q104" i="1"/>
  <c r="K105" i="1"/>
  <c r="Q105" i="1"/>
  <c r="Q106" i="1"/>
  <c r="K107" i="1"/>
  <c r="Q107" i="1"/>
  <c r="K108" i="1"/>
  <c r="Q108" i="1"/>
  <c r="Q111" i="1"/>
  <c r="E41" i="1"/>
  <c r="F41" i="1"/>
  <c r="G41" i="1"/>
  <c r="H41" i="1"/>
  <c r="F16" i="1"/>
  <c r="F17" i="1" s="1"/>
  <c r="C17" i="1"/>
  <c r="K109" i="1"/>
  <c r="Q109" i="1"/>
  <c r="K110" i="1"/>
  <c r="Q110" i="1"/>
  <c r="Q86" i="1"/>
  <c r="J88" i="1"/>
  <c r="Q88" i="1"/>
  <c r="Q22" i="1"/>
  <c r="Q23" i="1"/>
  <c r="Q24" i="1"/>
  <c r="Q25" i="1"/>
  <c r="Q26" i="1"/>
  <c r="I27" i="1"/>
  <c r="Q27" i="1"/>
  <c r="Q28" i="1"/>
  <c r="Q29" i="1"/>
  <c r="Q30" i="1"/>
  <c r="Q31" i="1"/>
  <c r="Q32" i="1"/>
  <c r="Q33" i="1"/>
  <c r="Q34" i="1"/>
  <c r="I35" i="1"/>
  <c r="Q35" i="1"/>
  <c r="Q36" i="1"/>
  <c r="Q37" i="1"/>
  <c r="Q38" i="1"/>
  <c r="Q39" i="1"/>
  <c r="Q40" i="1"/>
  <c r="Q42" i="1"/>
  <c r="Q43" i="1"/>
  <c r="I44" i="1"/>
  <c r="Q44" i="1"/>
  <c r="Q45" i="1"/>
  <c r="Q46" i="1"/>
  <c r="Q47" i="1"/>
  <c r="Q49" i="1"/>
  <c r="Q52" i="1"/>
  <c r="Q53" i="1"/>
  <c r="I61" i="1"/>
  <c r="Q61" i="1"/>
  <c r="I62" i="1"/>
  <c r="Q62" i="1"/>
  <c r="Q63" i="1"/>
  <c r="Q64" i="1"/>
  <c r="J67" i="1"/>
  <c r="Q67" i="1"/>
  <c r="J77" i="1"/>
  <c r="Q77" i="1"/>
  <c r="Q82" i="1"/>
  <c r="Q83" i="1"/>
  <c r="Q84" i="1"/>
  <c r="J85" i="1"/>
  <c r="Q85" i="1"/>
  <c r="Q41" i="1"/>
  <c r="E14" i="2"/>
  <c r="E18" i="2"/>
  <c r="E22" i="2"/>
  <c r="E26" i="2"/>
  <c r="E30" i="2"/>
  <c r="C11" i="1"/>
  <c r="C12" i="1"/>
  <c r="C16" i="1" l="1"/>
  <c r="D18" i="1" s="1"/>
  <c r="O32" i="1"/>
  <c r="O77" i="1"/>
  <c r="O66" i="1"/>
  <c r="O43" i="1"/>
  <c r="O90" i="1"/>
  <c r="O52" i="1"/>
  <c r="O74" i="1"/>
  <c r="O47" i="1"/>
  <c r="O53" i="1"/>
  <c r="O73" i="1"/>
  <c r="O83" i="1"/>
  <c r="O85" i="1"/>
  <c r="O71" i="1"/>
  <c r="O46" i="1"/>
  <c r="O116" i="1"/>
  <c r="O117" i="1"/>
  <c r="O56" i="1"/>
  <c r="O67" i="1"/>
  <c r="O80" i="1"/>
  <c r="O23" i="1"/>
  <c r="O26" i="1"/>
  <c r="O86" i="1"/>
  <c r="O48" i="1"/>
  <c r="O51" i="1"/>
  <c r="O31" i="1"/>
  <c r="O64" i="1"/>
  <c r="O107" i="1"/>
  <c r="O65" i="1"/>
  <c r="O55" i="1"/>
  <c r="C15" i="1"/>
  <c r="O105" i="1"/>
  <c r="O91" i="1"/>
  <c r="O100" i="1"/>
  <c r="O45" i="1"/>
  <c r="O81" i="1"/>
  <c r="O61" i="1"/>
  <c r="O115" i="1"/>
  <c r="O30" i="1"/>
  <c r="O70" i="1"/>
  <c r="O112" i="1"/>
  <c r="O39" i="1"/>
  <c r="O78" i="1"/>
  <c r="O62" i="1"/>
  <c r="O101" i="1"/>
  <c r="O34" i="1"/>
  <c r="O82" i="1"/>
  <c r="O111" i="1"/>
  <c r="O97" i="1"/>
  <c r="O68" i="1"/>
  <c r="O27" i="1"/>
  <c r="O54" i="1"/>
  <c r="O41" i="1"/>
  <c r="O96" i="1"/>
  <c r="O75" i="1"/>
  <c r="O22" i="1"/>
  <c r="O87" i="1"/>
  <c r="O44" i="1"/>
  <c r="O38" i="1"/>
  <c r="O29" i="1"/>
  <c r="O79" i="1"/>
  <c r="O103" i="1"/>
  <c r="O49" i="1"/>
  <c r="O33" i="1"/>
  <c r="O92" i="1"/>
  <c r="O69" i="1"/>
  <c r="O59" i="1"/>
  <c r="O114" i="1"/>
  <c r="O37" i="1"/>
  <c r="O57" i="1"/>
  <c r="O35" i="1"/>
  <c r="O36" i="1"/>
  <c r="O63" i="1"/>
  <c r="O109" i="1"/>
  <c r="O50" i="1"/>
  <c r="O72" i="1"/>
  <c r="O102" i="1"/>
  <c r="O106" i="1"/>
  <c r="O60" i="1"/>
  <c r="O110" i="1"/>
  <c r="O40" i="1"/>
  <c r="O24" i="1"/>
  <c r="O89" i="1"/>
  <c r="O108" i="1"/>
  <c r="O84" i="1"/>
  <c r="O76" i="1"/>
  <c r="O25" i="1"/>
  <c r="O58" i="1"/>
  <c r="O93" i="1"/>
  <c r="O99" i="1"/>
  <c r="O28" i="1"/>
  <c r="O113" i="1"/>
  <c r="O21" i="1"/>
  <c r="O88" i="1"/>
  <c r="O42" i="1"/>
  <c r="O94" i="1"/>
  <c r="O95" i="1"/>
  <c r="O104" i="1"/>
  <c r="O98" i="1"/>
  <c r="C18" i="1" l="1"/>
  <c r="F18" i="1"/>
  <c r="F19" i="1" s="1"/>
</calcChain>
</file>

<file path=xl/sharedStrings.xml><?xml version="1.0" encoding="utf-8"?>
<sst xmlns="http://schemas.openxmlformats.org/spreadsheetml/2006/main" count="958" uniqueCount="415">
  <si>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</si>
  <si>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</si>
  <si>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</si>
  <si>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</si>
  <si>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</si>
  <si>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</si>
  <si>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</si>
  <si>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</si>
  <si>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</si>
  <si>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</si>
  <si>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</si>
  <si>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</si>
  <si>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</si>
  <si>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</si>
  <si>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</si>
  <si>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</si>
  <si>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</si>
  <si>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</si>
  <si>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</si>
  <si>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</si>
  <si>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</si>
  <si>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</si>
  <si>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</si>
  <si>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</si>
  <si>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</si>
  <si>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</si>
  <si>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</si>
  <si>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</si>
  <si>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</si>
  <si>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</t>
  </si>
  <si>
    <t>BBSAG 125</t>
  </si>
  <si>
    <t>BBSAG Bull.105</t>
  </si>
  <si>
    <t>IBVS 4711</t>
  </si>
  <si>
    <t>IBVS 5357</t>
  </si>
  <si>
    <t>II</t>
  </si>
  <si>
    <t>IBVS 5484</t>
  </si>
  <si>
    <t>IBVS 5643</t>
  </si>
  <si>
    <t>GX Gem / GSC 02444-00267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</si>
  <si>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</si>
  <si>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</si>
  <si>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</si>
  <si>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</si>
  <si>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</si>
  <si>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</si>
  <si>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</si>
  <si>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</si>
  <si>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</si>
  <si>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IBVS 5894</t>
  </si>
  <si>
    <t>IBVS 5938</t>
  </si>
  <si>
    <t>Add cycle</t>
  </si>
  <si>
    <t>Old Cycle</t>
  </si>
  <si>
    <t>IBVS 5960</t>
  </si>
  <si>
    <t>IBVS 5764</t>
  </si>
  <si>
    <t>IBVS 6118</t>
  </si>
  <si>
    <t>IBVS 6157</t>
  </si>
  <si>
    <t>pg</t>
  </si>
  <si>
    <t>vis</t>
  </si>
  <si>
    <t>PE</t>
  </si>
  <si>
    <t>CCD</t>
  </si>
  <si>
    <t>BAD?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</si>
  <si>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</si>
  <si>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</si>
  <si>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</si>
  <si>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</si>
  <si>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</si>
  <si>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</si>
  <si>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</si>
  <si>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</si>
  <si>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2414971.730 </t>
  </si>
  <si>
    <t> 13.11.1899 05:31 </t>
  </si>
  <si>
    <t> 1.162 </t>
  </si>
  <si>
    <t>P </t>
  </si>
  <si>
    <t> P.Guilbault </t>
  </si>
  <si>
    <t> BBS 125 </t>
  </si>
  <si>
    <t>2415787.646 </t>
  </si>
  <si>
    <t> 07.02.1902 03:30 </t>
  </si>
  <si>
    <t> 0.981 </t>
  </si>
  <si>
    <t>2415795.553 </t>
  </si>
  <si>
    <t> 15.02.1902 01:16 </t>
  </si>
  <si>
    <t> 0.787 </t>
  </si>
  <si>
    <t>2415811.622 </t>
  </si>
  <si>
    <t> 03.03.1902 02:55 </t>
  </si>
  <si>
    <t> 0.656 </t>
  </si>
  <si>
    <t>2415819.636 </t>
  </si>
  <si>
    <t> 11.03.1902 03:15 </t>
  </si>
  <si>
    <t> 0.570 </t>
  </si>
  <si>
    <t>2416223.545 </t>
  </si>
  <si>
    <t> 19.04.1903 01:04 </t>
  </si>
  <si>
    <t> 0.818 </t>
  </si>
  <si>
    <t>2416869.637 </t>
  </si>
  <si>
    <t> 24.01.1905 03:17 </t>
  </si>
  <si>
    <t> 0.242 </t>
  </si>
  <si>
    <t>2417293.530 </t>
  </si>
  <si>
    <t> 24.03.1906 00:43 </t>
  </si>
  <si>
    <t> 0.223 </t>
  </si>
  <si>
    <t>2417618.598 </t>
  </si>
  <si>
    <t> 12.02.1907 02:21 </t>
  </si>
  <si>
    <t> 0.607 </t>
  </si>
  <si>
    <t>2417646.568 </t>
  </si>
  <si>
    <t> 12.03.1907 01:37 </t>
  </si>
  <si>
    <t> 0.901 </t>
  </si>
  <si>
    <t>2418349.542 </t>
  </si>
  <si>
    <t> 12.02.1909 01:00 </t>
  </si>
  <si>
    <t> 0.506 </t>
  </si>
  <si>
    <t>2419356.908 </t>
  </si>
  <si>
    <t> 16.11.1911 09:47 </t>
  </si>
  <si>
    <t> 0.744 </t>
  </si>
  <si>
    <t>2419709.930 </t>
  </si>
  <si>
    <t> 03.11.1912 10:19 </t>
  </si>
  <si>
    <t> 0.057 </t>
  </si>
  <si>
    <t>2420166.583 </t>
  </si>
  <si>
    <t> 03.02.1914 01:59 </t>
  </si>
  <si>
    <t> 0.397 </t>
  </si>
  <si>
    <t>2420507.691 </t>
  </si>
  <si>
    <t> 10.01.1915 04:35 </t>
  </si>
  <si>
    <t> 0.621 </t>
  </si>
  <si>
    <t>2421642.503 </t>
  </si>
  <si>
    <t> 18.02.1918 00:04 </t>
  </si>
  <si>
    <t> 0.727 </t>
  </si>
  <si>
    <t>2423713.828 </t>
  </si>
  <si>
    <t> 21.10.1923 07:52 </t>
  </si>
  <si>
    <t> 0.420 </t>
  </si>
  <si>
    <t>2423743.725 </t>
  </si>
  <si>
    <t> 20.11.1923 05:24 </t>
  </si>
  <si>
    <t> -0.059 </t>
  </si>
  <si>
    <t>2423794.708 </t>
  </si>
  <si>
    <t> 10.01.1924 04:59 </t>
  </si>
  <si>
    <t> 0.298 </t>
  </si>
  <si>
    <t>2425966.737 </t>
  </si>
  <si>
    <t> 21.12.1929 05:41 </t>
  </si>
  <si>
    <t> 0.117 </t>
  </si>
  <si>
    <t>2425999.696 </t>
  </si>
  <si>
    <t> 23.01.1930 04:42 </t>
  </si>
  <si>
    <t> 0.000 </t>
  </si>
  <si>
    <t> S.Marx </t>
  </si>
  <si>
    <t> MVS 197 </t>
  </si>
  <si>
    <t>2427089.653 </t>
  </si>
  <si>
    <t> 17.01.1933 03:40 </t>
  </si>
  <si>
    <t> -0.198 </t>
  </si>
  <si>
    <t>2427097.621 </t>
  </si>
  <si>
    <t> 25.01.1933 02:54 </t>
  </si>
  <si>
    <t> -0.330 </t>
  </si>
  <si>
    <t>2427418.758 </t>
  </si>
  <si>
    <t> 12.12.1933 06:11 </t>
  </si>
  <si>
    <t> -0.502 </t>
  </si>
  <si>
    <t>2428096.878 </t>
  </si>
  <si>
    <t> 21.10.1935 09:04 </t>
  </si>
  <si>
    <t> -0.776 </t>
  </si>
  <si>
    <t>2428104.885 </t>
  </si>
  <si>
    <t> 29.10.1935 09:14 </t>
  </si>
  <si>
    <t> -0.869 </t>
  </si>
  <si>
    <t>2428181.658 </t>
  </si>
  <si>
    <t> 14.01.1936 03:47 </t>
  </si>
  <si>
    <t> -0.373 </t>
  </si>
  <si>
    <t>2428870.478 </t>
  </si>
  <si>
    <t> 02.12.1937 23:28 </t>
  </si>
  <si>
    <t> -0.747 </t>
  </si>
  <si>
    <t>2429245.697 </t>
  </si>
  <si>
    <t> 13.12.1938 04:43 </t>
  </si>
  <si>
    <t> -0.163 </t>
  </si>
  <si>
    <t>2429365.335 </t>
  </si>
  <si>
    <t> 11.04.1939 20:02 </t>
  </si>
  <si>
    <t>2429589.619 </t>
  </si>
  <si>
    <t> 22.11.1939 02:51 </t>
  </si>
  <si>
    <t> 0.174 </t>
  </si>
  <si>
    <t>2429988.709 </t>
  </si>
  <si>
    <t> 25.12.1940 05:00 </t>
  </si>
  <si>
    <t> 0.328 </t>
  </si>
  <si>
    <t>2430327.769 </t>
  </si>
  <si>
    <t> 29.11.1941 06:27 </t>
  </si>
  <si>
    <t> 0.529 </t>
  </si>
  <si>
    <t>2430790.309 </t>
  </si>
  <si>
    <t> 06.03.1943 19:24 </t>
  </si>
  <si>
    <t> 0.681 </t>
  </si>
  <si>
    <t>2430792.365 </t>
  </si>
  <si>
    <t> 08.03.1943 20:45 </t>
  </si>
  <si>
    <t> 0.712 </t>
  </si>
  <si>
    <t>2430920.610 </t>
  </si>
  <si>
    <t> 15.07.1943 02:38 </t>
  </si>
  <si>
    <t> 0.704 </t>
  </si>
  <si>
    <t>2431022.551 </t>
  </si>
  <si>
    <t> 25.10.1943 01:13 </t>
  </si>
  <si>
    <t> 0.717 </t>
  </si>
  <si>
    <t>2431026.561 </t>
  </si>
  <si>
    <t> 29.10.1943 01:27 </t>
  </si>
  <si>
    <t> 0.677 </t>
  </si>
  <si>
    <t>2431028.633 </t>
  </si>
  <si>
    <t> 31.10.1943 03:11 </t>
  </si>
  <si>
    <t> 0.724 </t>
  </si>
  <si>
    <t>2433184.592 </t>
  </si>
  <si>
    <t> 25.09.1949 02:12 </t>
  </si>
  <si>
    <t> 0.674 </t>
  </si>
  <si>
    <t>2446057.687 </t>
  </si>
  <si>
    <t> 23.12.1984 04:29 </t>
  </si>
  <si>
    <t> 1.840 </t>
  </si>
  <si>
    <t>2446144.544 </t>
  </si>
  <si>
    <t> 20.03.1985 01:03 </t>
  </si>
  <si>
    <t> 1.620 </t>
  </si>
  <si>
    <t>2446467.586 </t>
  </si>
  <si>
    <t> 06.02.1986 02:03 </t>
  </si>
  <si>
    <t> 1.328 </t>
  </si>
  <si>
    <t>2449004.398 </t>
  </si>
  <si>
    <t> 16.01.1993 21:33 </t>
  </si>
  <si>
    <t> 1.420 </t>
  </si>
  <si>
    <t>V </t>
  </si>
  <si>
    <t> J.Vandenbroere </t>
  </si>
  <si>
    <t> BBS 105 </t>
  </si>
  <si>
    <t>2450489.4117 </t>
  </si>
  <si>
    <t> 09.02.1997 21:52 </t>
  </si>
  <si>
    <t> 1.3931 </t>
  </si>
  <si>
    <t>E </t>
  </si>
  <si>
    <t>?</t>
  </si>
  <si>
    <t> F.Sanchez-B. et al. </t>
  </si>
  <si>
    <t> AN 324 </t>
  </si>
  <si>
    <t>ns</t>
  </si>
  <si>
    <t> M.Wischnewski </t>
  </si>
  <si>
    <t>BAVM 164 </t>
  </si>
  <si>
    <t>2450824.5567 </t>
  </si>
  <si>
    <t> 11.01.1998 01:21 </t>
  </si>
  <si>
    <t> 1.7289 </t>
  </si>
  <si>
    <t> P.Frank </t>
  </si>
  <si>
    <t>BAVM 117 </t>
  </si>
  <si>
    <t>2451228.3529 </t>
  </si>
  <si>
    <t> 18.02.1999 20:28 </t>
  </si>
  <si>
    <t> 1.1890 </t>
  </si>
  <si>
    <t>2451240.4687 </t>
  </si>
  <si>
    <t> 02.03.1999 23:14 </t>
  </si>
  <si>
    <t> 1.1545 </t>
  </si>
  <si>
    <t>2451563.5046 </t>
  </si>
  <si>
    <t> 20.01.2000 00:06 </t>
  </si>
  <si>
    <t> 0.8565 </t>
  </si>
  <si>
    <t> E.Blättler </t>
  </si>
  <si>
    <t> BBS 122 </t>
  </si>
  <si>
    <t>2451575.6061 </t>
  </si>
  <si>
    <t> 01.02.2000 02:32 </t>
  </si>
  <si>
    <t> 0.8077 </t>
  </si>
  <si>
    <t>2451656.3746 </t>
  </si>
  <si>
    <t> 21.04.2000 20:59 </t>
  </si>
  <si>
    <t> 1.2490 </t>
  </si>
  <si>
    <t>2451967.284 </t>
  </si>
  <si>
    <t> 26.02.2001 18:48 </t>
  </si>
  <si>
    <t> 0.975 </t>
  </si>
  <si>
    <t> R.Diethelm </t>
  </si>
  <si>
    <t> BBS 124 </t>
  </si>
  <si>
    <t>2452278.221 </t>
  </si>
  <si>
    <t> 03.01.2002 17:18 </t>
  </si>
  <si>
    <t> 1.403 </t>
  </si>
  <si>
    <t> BBS 127 </t>
  </si>
  <si>
    <t>2452562.8908 </t>
  </si>
  <si>
    <t> 15.10.2002 09:22 </t>
  </si>
  <si>
    <t> 1.2153 </t>
  </si>
  <si>
    <t>G</t>
  </si>
  <si>
    <t> C.Lacy </t>
  </si>
  <si>
    <t>IBVS 5357 </t>
  </si>
  <si>
    <t>2452675.9518 </t>
  </si>
  <si>
    <t> 05.02.2003 10:50 </t>
  </si>
  <si>
    <t> 0.8731 </t>
  </si>
  <si>
    <t> Nakajima </t>
  </si>
  <si>
    <t>VSB 42 </t>
  </si>
  <si>
    <t>2452677.9686 </t>
  </si>
  <si>
    <t> 07.02.2003 11:14 </t>
  </si>
  <si>
    <t> 1.5399 </t>
  </si>
  <si>
    <t>2452679.9901 </t>
  </si>
  <si>
    <t> 09.02.2003 11:45 </t>
  </si>
  <si>
    <t> 0.8613 </t>
  </si>
  <si>
    <t>2452682.0095 </t>
  </si>
  <si>
    <t> 11.02.2003 12:13 </t>
  </si>
  <si>
    <t> 1.5307 </t>
  </si>
  <si>
    <t>2452718.3536 </t>
  </si>
  <si>
    <t> 19.03.2003 20:29 </t>
  </si>
  <si>
    <t> 1.4238 </t>
  </si>
  <si>
    <t>-I</t>
  </si>
  <si>
    <t> K. &amp; M. Rätz </t>
  </si>
  <si>
    <t>BAVM 172 </t>
  </si>
  <si>
    <t>2452722.3877 </t>
  </si>
  <si>
    <t> 23.03.2003 21:18 </t>
  </si>
  <si>
    <t>19793</t>
  </si>
  <si>
    <t> 1.4078 </t>
  </si>
  <si>
    <t>o</t>
  </si>
  <si>
    <t> W.Proksch </t>
  </si>
  <si>
    <t>BAVM 158 </t>
  </si>
  <si>
    <t>2452726.4250 </t>
  </si>
  <si>
    <t> 27.03.2003 22:12 </t>
  </si>
  <si>
    <t>19796</t>
  </si>
  <si>
    <t> 1.3950 </t>
  </si>
  <si>
    <t> H.Jungbluth </t>
  </si>
  <si>
    <t>2453360.3810 </t>
  </si>
  <si>
    <t> 20.12.2004 21:08 </t>
  </si>
  <si>
    <t>20265.5</t>
  </si>
  <si>
    <t> 1.5086 </t>
  </si>
  <si>
    <t> Moschner &amp; Frank </t>
  </si>
  <si>
    <t>BAVM 173 </t>
  </si>
  <si>
    <t>2453733.8889 </t>
  </si>
  <si>
    <t> 29.12.2005 09:20 </t>
  </si>
  <si>
    <t>20542</t>
  </si>
  <si>
    <t> 1.7312 </t>
  </si>
  <si>
    <t>C </t>
  </si>
  <si>
    <t>IBVS 5764 </t>
  </si>
  <si>
    <t>2453733.8903 </t>
  </si>
  <si>
    <t> 29.12.2005 09:22 </t>
  </si>
  <si>
    <t> 1.7326 </t>
  </si>
  <si>
    <t>2453741.9658 </t>
  </si>
  <si>
    <t> 06.01.2006 11:10 </t>
  </si>
  <si>
    <t>20548</t>
  </si>
  <si>
    <t> 1.7079 </t>
  </si>
  <si>
    <t>2453808.5921 </t>
  </si>
  <si>
    <t> 14.03.2006 02:12 </t>
  </si>
  <si>
    <t>20597.5</t>
  </si>
  <si>
    <t> 1.5073 </t>
  </si>
  <si>
    <t>2453818.6871 </t>
  </si>
  <si>
    <t> 24.03.2006 04:29 </t>
  </si>
  <si>
    <t>20605</t>
  </si>
  <si>
    <t> 1.4771 </t>
  </si>
  <si>
    <t>2454042.7918 </t>
  </si>
  <si>
    <t> 03.11.2006 07:00 </t>
  </si>
  <si>
    <t>20771</t>
  </si>
  <si>
    <t> 1.4756 </t>
  </si>
  <si>
    <t>2454044.8142 </t>
  </si>
  <si>
    <t> 05.11.2006 07:32 </t>
  </si>
  <si>
    <t>20772.5</t>
  </si>
  <si>
    <t> 1.4730 </t>
  </si>
  <si>
    <t>2454046.8303 </t>
  </si>
  <si>
    <t> 07.11.2006 07:55 </t>
  </si>
  <si>
    <t>20774</t>
  </si>
  <si>
    <t> 1.4640 </t>
  </si>
  <si>
    <t>2454048.8492 </t>
  </si>
  <si>
    <t> 09.11.2006 08:22 </t>
  </si>
  <si>
    <t>20775.5</t>
  </si>
  <si>
    <t> 1.4578 </t>
  </si>
  <si>
    <t>2454050.8679 </t>
  </si>
  <si>
    <t> 11.11.2006 08:49 </t>
  </si>
  <si>
    <t>20777</t>
  </si>
  <si>
    <t> 1.4515 </t>
  </si>
  <si>
    <t>2454052.8871 </t>
  </si>
  <si>
    <t> 13.11.2006 09:17 </t>
  </si>
  <si>
    <t>20778.5</t>
  </si>
  <si>
    <t> 1.4456 </t>
  </si>
  <si>
    <t>2454058.9444 </t>
  </si>
  <si>
    <t> 19.11.2006 10:39 </t>
  </si>
  <si>
    <t>20783</t>
  </si>
  <si>
    <t> 1.4278 </t>
  </si>
  <si>
    <t>2454060.9613 </t>
  </si>
  <si>
    <t> 21.11.2006 11:04 </t>
  </si>
  <si>
    <t>20784.5</t>
  </si>
  <si>
    <t> 1.4196 </t>
  </si>
  <si>
    <t>2454062.9824 </t>
  </si>
  <si>
    <t> 23.11.2006 11:34 </t>
  </si>
  <si>
    <t>20786</t>
  </si>
  <si>
    <t> 1.4157 </t>
  </si>
  <si>
    <t>2454125.5673 </t>
  </si>
  <si>
    <t> 25.01.2007 01:36 </t>
  </si>
  <si>
    <t>20832.5</t>
  </si>
  <si>
    <t> 1.2238 </t>
  </si>
  <si>
    <t>2454129.6067 </t>
  </si>
  <si>
    <t> 29.01.2007 02:33 </t>
  </si>
  <si>
    <t>20835.5</t>
  </si>
  <si>
    <t> 1.2131 </t>
  </si>
  <si>
    <t>2454135.6650 </t>
  </si>
  <si>
    <t> 04.02.2007 03:57 </t>
  </si>
  <si>
    <t>20840</t>
  </si>
  <si>
    <t> 1.1963 </t>
  </si>
  <si>
    <t>2454137.6834 </t>
  </si>
  <si>
    <t> 06.02.2007 04:24 </t>
  </si>
  <si>
    <t>20841.5</t>
  </si>
  <si>
    <t> 1.1896 </t>
  </si>
  <si>
    <t>2454139.7025 </t>
  </si>
  <si>
    <t> 08.02.2007 04:51 </t>
  </si>
  <si>
    <t>20843</t>
  </si>
  <si>
    <t> 1.1836 </t>
  </si>
  <si>
    <t>2454147.7777 </t>
  </si>
  <si>
    <t> 16.02.2007 06:39 </t>
  </si>
  <si>
    <t>20849</t>
  </si>
  <si>
    <t> 1.1586 </t>
  </si>
  <si>
    <t>2454872.5817 </t>
  </si>
  <si>
    <t> 10.02.2009 01:57 </t>
  </si>
  <si>
    <t>21386</t>
  </si>
  <si>
    <t> 0.9927 </t>
  </si>
  <si>
    <t> S.Dvorak </t>
  </si>
  <si>
    <t>IBVS 5938 </t>
  </si>
  <si>
    <t>2454882.681 </t>
  </si>
  <si>
    <t> 20.02.2009 04:20 </t>
  </si>
  <si>
    <t>21393.5</t>
  </si>
  <si>
    <t> 0.967 </t>
  </si>
  <si>
    <t>IBVS 5894 </t>
  </si>
  <si>
    <t>2455542.8837 </t>
  </si>
  <si>
    <t> 12.12.2010 09:12 </t>
  </si>
  <si>
    <t>21882.5</t>
  </si>
  <si>
    <t> 1.0013 </t>
  </si>
  <si>
    <t>IBVS 5960 </t>
  </si>
  <si>
    <t>2455892.1643 </t>
  </si>
  <si>
    <t> 26.11.2011 15:56 </t>
  </si>
  <si>
    <t>22141</t>
  </si>
  <si>
    <t> 1.2973 </t>
  </si>
  <si>
    <t>Rc</t>
  </si>
  <si>
    <t> K.Shiokawa </t>
  </si>
  <si>
    <t>VSB 53 </t>
  </si>
  <si>
    <t>2456568.5228 </t>
  </si>
  <si>
    <t> 03.10.2013 00:32 </t>
  </si>
  <si>
    <t>22642</t>
  </si>
  <si>
    <t> 1.2872 </t>
  </si>
  <si>
    <t> W.Moschner &amp; P.Frank </t>
  </si>
  <si>
    <t>BAVM 234 </t>
  </si>
  <si>
    <t>2456629.0877 </t>
  </si>
  <si>
    <t> 02.12.2013 14:06 </t>
  </si>
  <si>
    <t>22687</t>
  </si>
  <si>
    <t> 1.1005 </t>
  </si>
  <si>
    <t>VSB 56 </t>
  </si>
  <si>
    <t>2457091.4323 </t>
  </si>
  <si>
    <t> 09.03.2015 22:22 </t>
  </si>
  <si>
    <t>23029.5</t>
  </si>
  <si>
    <t> 1.0574 </t>
  </si>
  <si>
    <t> F.Agerer </t>
  </si>
  <si>
    <t>BAVM 241 (=IBVS 6157) </t>
  </si>
  <si>
    <t>JAVSO..47..263</t>
  </si>
  <si>
    <t>13/11/1899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</si>
</sst>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>
      <alignment vertical="top"/>
    </xf>
    <xf numFmtId="0" fontId="0" fillId="0" borderId="5" xfId="0" applyBorder="1">
      <alignment vertical="top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>
      <alignment vertical="top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5" xfId="0" applyBorder="1" applyAlignment="1"/>
    <xf numFmtId="0" fontId="20" fillId="0" borderId="5" xfId="0" applyFont="1" applyBorder="1" applyAlignment="1"/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Gem - O-C Diagr.</a:t>
            </a:r>
          </a:p>
        </c:rich>
      </c:tx>
      <c:layout>
        <c:manualLayout>
          <c:xMode val="edge"/>
          <c:yMode val="edge"/>
          <c:x val="0.37716425188370034"/>
          <c:y val="4.3211571030685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97541119153322"/>
          <c:y val="0.1578681563887083"/>
          <c:w val="0.77920055631172114"/>
          <c:h val="0.596967901948036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20">
                  <c:v>-0.16713600000002771</c:v>
                </c:pt>
                <c:pt idx="27">
                  <c:v>6.8520000000717118E-2</c:v>
                </c:pt>
                <c:pt idx="29">
                  <c:v>0.2808100000002014</c:v>
                </c:pt>
                <c:pt idx="30">
                  <c:v>0.46047199999884469</c:v>
                </c:pt>
                <c:pt idx="33">
                  <c:v>-0.12953799999741022</c:v>
                </c:pt>
                <c:pt idx="34">
                  <c:v>-9.2495999997481704E-2</c:v>
                </c:pt>
                <c:pt idx="35">
                  <c:v>0.95815000000220607</c:v>
                </c:pt>
                <c:pt idx="36">
                  <c:v>-6.7707999998674495E-2</c:v>
                </c:pt>
                <c:pt idx="37">
                  <c:v>-9.5623999997769715E-2</c:v>
                </c:pt>
                <c:pt idx="38">
                  <c:v>-4.2581999998219544E-2</c:v>
                </c:pt>
                <c:pt idx="39">
                  <c:v>-0.33072600000741659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DF-4299-8A97-1496356353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-0.17260799999712617</c:v>
                </c:pt>
                <c:pt idx="1">
                  <c:v>8.436000000074273E-2</c:v>
                </c:pt>
                <c:pt idx="2">
                  <c:v>-8.4472000002278946E-2</c:v>
                </c:pt>
                <c:pt idx="3">
                  <c:v>-0.16713600000002771</c:v>
                </c:pt>
                <c:pt idx="4">
                  <c:v>-0.2289680000012595</c:v>
                </c:pt>
                <c:pt idx="5">
                  <c:v>-0.11156799999844225</c:v>
                </c:pt>
                <c:pt idx="6">
                  <c:v>-8.6127999999007443E-2</c:v>
                </c:pt>
                <c:pt idx="7">
                  <c:v>-0.17430800000147428</c:v>
                </c:pt>
                <c:pt idx="8">
                  <c:v>-0.15854599999511265</c:v>
                </c:pt>
                <c:pt idx="9">
                  <c:v>-0.45395799999823794</c:v>
                </c:pt>
                <c:pt idx="10">
                  <c:v>-7.7341999996860977E-2</c:v>
                </c:pt>
                <c:pt idx="11">
                  <c:v>-0.17138400000112597</c:v>
                </c:pt>
                <c:pt idx="12">
                  <c:v>-0.46703400000114925</c:v>
                </c:pt>
                <c:pt idx="13">
                  <c:v>-9.8541999999724794E-2</c:v>
                </c:pt>
                <c:pt idx="14">
                  <c:v>-0.19444400000065798</c:v>
                </c:pt>
                <c:pt idx="15">
                  <c:v>-3.6840000000665896E-2</c:v>
                </c:pt>
                <c:pt idx="16">
                  <c:v>-0.16274799999882816</c:v>
                </c:pt>
                <c:pt idx="17">
                  <c:v>-0.55011800000283984</c:v>
                </c:pt>
                <c:pt idx="18">
                  <c:v>-4.10680000022694E-2</c:v>
                </c:pt>
                <c:pt idx="19">
                  <c:v>-0.41087599999809754</c:v>
                </c:pt>
                <c:pt idx="21">
                  <c:v>-3.5524000002624234E-2</c:v>
                </c:pt>
                <c:pt idx="22">
                  <c:v>-0.14335600000049453</c:v>
                </c:pt>
                <c:pt idx="23">
                  <c:v>-2.0677999997133156E-2</c:v>
                </c:pt>
                <c:pt idx="24">
                  <c:v>-0.27056599999923492</c:v>
                </c:pt>
                <c:pt idx="25">
                  <c:v>-0.33939800000007381</c:v>
                </c:pt>
                <c:pt idx="26">
                  <c:v>-0.28680199999871547</c:v>
                </c:pt>
                <c:pt idx="28">
                  <c:v>-0.23866799999814248</c:v>
                </c:pt>
                <c:pt idx="31">
                  <c:v>-0.20321200000034878</c:v>
                </c:pt>
                <c:pt idx="32">
                  <c:v>-0.32815599999958067</c:v>
                </c:pt>
                <c:pt idx="40">
                  <c:v>-0.11193400000047404</c:v>
                </c:pt>
                <c:pt idx="41">
                  <c:v>-7.0127999999385793E-2</c:v>
                </c:pt>
                <c:pt idx="42">
                  <c:v>-6.1407999994116835E-2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F-4299-8A97-1496356353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4">
                  <c:v>-4.400000034365803E-5</c:v>
                </c:pt>
                <c:pt idx="45">
                  <c:v>-4.400000034365803E-5</c:v>
                </c:pt>
                <c:pt idx="46">
                  <c:v>-2.0719999956781976E-3</c:v>
                </c:pt>
                <c:pt idx="47">
                  <c:v>2.5279999972553924E-3</c:v>
                </c:pt>
                <c:pt idx="48">
                  <c:v>2.5279999972553924E-3</c:v>
                </c:pt>
                <c:pt idx="49">
                  <c:v>4.5800000007147901E-3</c:v>
                </c:pt>
                <c:pt idx="50">
                  <c:v>4.5800000007147901E-3</c:v>
                </c:pt>
                <c:pt idx="56">
                  <c:v>9.1900000043096952E-3</c:v>
                </c:pt>
                <c:pt idx="64">
                  <c:v>1.2224000005517155E-2</c:v>
                </c:pt>
                <c:pt idx="65">
                  <c:v>8.4080000015092082E-3</c:v>
                </c:pt>
                <c:pt idx="66">
                  <c:v>7.7920000039739534E-3</c:v>
                </c:pt>
                <c:pt idx="67">
                  <c:v>1.0979999999108259E-2</c:v>
                </c:pt>
                <c:pt idx="92">
                  <c:v>2.8517999999166932E-2</c:v>
                </c:pt>
                <c:pt idx="94">
                  <c:v>2.7895999999600463E-2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DF-4299-8A97-1496356353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51">
                  <c:v>7.2000000000116415E-3</c:v>
                </c:pt>
                <c:pt idx="52">
                  <c:v>-5.0480000063544139E-3</c:v>
                </c:pt>
                <c:pt idx="53">
                  <c:v>5.132000005687587E-3</c:v>
                </c:pt>
                <c:pt idx="54">
                  <c:v>-4.9999999973806553E-3</c:v>
                </c:pt>
                <c:pt idx="55">
                  <c:v>1.2468000000808388E-2</c:v>
                </c:pt>
                <c:pt idx="57">
                  <c:v>8.5420000032172538E-3</c:v>
                </c:pt>
                <c:pt idx="58">
                  <c:v>6.3840000002528541E-3</c:v>
                </c:pt>
                <c:pt idx="59">
                  <c:v>8.926000002247747E-3</c:v>
                </c:pt>
                <c:pt idx="60">
                  <c:v>9.3679999990854412E-3</c:v>
                </c:pt>
                <c:pt idx="68">
                  <c:v>1.1650000000372529E-2</c:v>
                </c:pt>
                <c:pt idx="69">
                  <c:v>1.3050000001385342E-2</c:v>
                </c:pt>
                <c:pt idx="70">
                  <c:v>1.2717999998130836E-2</c:v>
                </c:pt>
                <c:pt idx="71">
                  <c:v>1.3404000004811678E-2</c:v>
                </c:pt>
                <c:pt idx="72">
                  <c:v>1.3614000003144611E-2</c:v>
                </c:pt>
                <c:pt idx="73">
                  <c:v>1.3976000002003275E-2</c:v>
                </c:pt>
                <c:pt idx="74">
                  <c:v>1.7418000003090128E-2</c:v>
                </c:pt>
                <c:pt idx="75">
                  <c:v>1.4560000003257301E-2</c:v>
                </c:pt>
                <c:pt idx="76">
                  <c:v>1.4501999998174142E-2</c:v>
                </c:pt>
                <c:pt idx="77">
                  <c:v>1.4243999998143408E-2</c:v>
                </c:pt>
                <c:pt idx="78">
                  <c:v>1.4486000000033528E-2</c:v>
                </c:pt>
                <c:pt idx="79">
                  <c:v>1.4911999998730607E-2</c:v>
                </c:pt>
                <c:pt idx="80">
                  <c:v>1.2854000000515953E-2</c:v>
                </c:pt>
                <c:pt idx="81">
                  <c:v>1.499599999806378E-2</c:v>
                </c:pt>
                <c:pt idx="82">
                  <c:v>1.2198000003991183E-2</c:v>
                </c:pt>
                <c:pt idx="83">
                  <c:v>1.3681999997061212E-2</c:v>
                </c:pt>
                <c:pt idx="84">
                  <c:v>1.5107999999599997E-2</c:v>
                </c:pt>
                <c:pt idx="85">
                  <c:v>1.4549999999871943E-2</c:v>
                </c:pt>
                <c:pt idx="86">
                  <c:v>1.4691999997012317E-2</c:v>
                </c:pt>
                <c:pt idx="87">
                  <c:v>1.4060000001336448E-2</c:v>
                </c:pt>
                <c:pt idx="88">
                  <c:v>1.213800000550691E-2</c:v>
                </c:pt>
                <c:pt idx="89">
                  <c:v>1.6647999997076113E-2</c:v>
                </c:pt>
                <c:pt idx="90">
                  <c:v>2.008199999545468E-2</c:v>
                </c:pt>
                <c:pt idx="91">
                  <c:v>2.094799999758834E-2</c:v>
                </c:pt>
                <c:pt idx="93">
                  <c:v>2.4677999994310085E-2</c:v>
                </c:pt>
                <c:pt idx="95">
                  <c:v>2.7712000002793502E-2</c:v>
                </c:pt>
                <c:pt idx="96">
                  <c:v>5.0095999999030028E-2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DF-4299-8A97-1496356353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DF-4299-8A97-1496356353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DF-4299-8A97-1496356353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DF-4299-8A97-1496356353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-0.17213690263673662</c:v>
                </c:pt>
                <c:pt idx="1">
                  <c:v>-0.16823745521478067</c:v>
                </c:pt>
                <c:pt idx="2">
                  <c:v>-0.16819884682446429</c:v>
                </c:pt>
                <c:pt idx="3">
                  <c:v>-0.16812163004383149</c:v>
                </c:pt>
                <c:pt idx="4">
                  <c:v>-0.16808302165351507</c:v>
                </c:pt>
                <c:pt idx="5">
                  <c:v>-0.16615260213769531</c:v>
                </c:pt>
                <c:pt idx="6">
                  <c:v>-0.16306393091238366</c:v>
                </c:pt>
                <c:pt idx="7">
                  <c:v>-0.16103699042077291</c:v>
                </c:pt>
                <c:pt idx="8">
                  <c:v>-0.15948300271053797</c:v>
                </c:pt>
                <c:pt idx="9">
                  <c:v>-0.1593478733444306</c:v>
                </c:pt>
                <c:pt idx="10">
                  <c:v>-0.15598894338690417</c:v>
                </c:pt>
                <c:pt idx="11">
                  <c:v>-0.15117254669493382</c:v>
                </c:pt>
                <c:pt idx="12">
                  <c:v>-0.14948342961859151</c:v>
                </c:pt>
                <c:pt idx="13">
                  <c:v>-0.14730205556571518</c:v>
                </c:pt>
                <c:pt idx="14">
                  <c:v>-0.14567085107484745</c:v>
                </c:pt>
                <c:pt idx="15">
                  <c:v>-0.14024637223539388</c:v>
                </c:pt>
                <c:pt idx="16">
                  <c:v>-0.13034332011923841</c:v>
                </c:pt>
                <c:pt idx="17">
                  <c:v>-0.13019853865555195</c:v>
                </c:pt>
                <c:pt idx="18">
                  <c:v>-0.12995723621607447</c:v>
                </c:pt>
                <c:pt idx="19">
                  <c:v>-0.11957157922096408</c:v>
                </c:pt>
                <c:pt idx="20">
                  <c:v>-0.16812163004383149</c:v>
                </c:pt>
                <c:pt idx="21">
                  <c:v>-0.11420501296698508</c:v>
                </c:pt>
                <c:pt idx="22">
                  <c:v>-0.1141664045766687</c:v>
                </c:pt>
                <c:pt idx="23">
                  <c:v>-0.11263172106159197</c:v>
                </c:pt>
                <c:pt idx="24">
                  <c:v>-0.10938861627501474</c:v>
                </c:pt>
                <c:pt idx="25">
                  <c:v>-0.10935000788469834</c:v>
                </c:pt>
                <c:pt idx="26">
                  <c:v>-0.10898322817669259</c:v>
                </c:pt>
                <c:pt idx="27">
                  <c:v>-0.10569186290221987</c:v>
                </c:pt>
                <c:pt idx="28">
                  <c:v>-0.10389657275250748</c:v>
                </c:pt>
                <c:pt idx="29">
                  <c:v>-0.10332709899534064</c:v>
                </c:pt>
                <c:pt idx="30">
                  <c:v>-0.10225571616406066</c:v>
                </c:pt>
                <c:pt idx="31">
                  <c:v>-0.10034460084339908</c:v>
                </c:pt>
                <c:pt idx="32">
                  <c:v>-9.872304845011047E-2</c:v>
                </c:pt>
                <c:pt idx="33">
                  <c:v>-9.6512718104496825E-2</c:v>
                </c:pt>
                <c:pt idx="34">
                  <c:v>-9.6503066006917729E-2</c:v>
                </c:pt>
                <c:pt idx="35">
                  <c:v>-9.5894983859434499E-2</c:v>
                </c:pt>
                <c:pt idx="36">
                  <c:v>-9.5402726882900454E-2</c:v>
                </c:pt>
                <c:pt idx="37">
                  <c:v>-9.5383422687742248E-2</c:v>
                </c:pt>
                <c:pt idx="38">
                  <c:v>-9.5373770590163151E-2</c:v>
                </c:pt>
                <c:pt idx="39">
                  <c:v>-8.5065330375685533E-2</c:v>
                </c:pt>
                <c:pt idx="40">
                  <c:v>-2.3523556211351007E-2</c:v>
                </c:pt>
                <c:pt idx="41">
                  <c:v>-2.3108516015449755E-2</c:v>
                </c:pt>
                <c:pt idx="42">
                  <c:v>-2.1564180402793932E-2</c:v>
                </c:pt>
                <c:pt idx="43">
                  <c:v>-9.4411458434457227E-3</c:v>
                </c:pt>
                <c:pt idx="44">
                  <c:v>-2.3372020252289396E-3</c:v>
                </c:pt>
                <c:pt idx="45">
                  <c:v>-2.3372020252289396E-3</c:v>
                </c:pt>
                <c:pt idx="46">
                  <c:v>-7.3495382709852378E-4</c:v>
                </c:pt>
                <c:pt idx="47">
                  <c:v>1.1954656887212547E-3</c:v>
                </c:pt>
                <c:pt idx="48">
                  <c:v>1.1954656887212547E-3</c:v>
                </c:pt>
                <c:pt idx="49">
                  <c:v>1.253378274195848E-3</c:v>
                </c:pt>
                <c:pt idx="50">
                  <c:v>1.253378274195848E-3</c:v>
                </c:pt>
                <c:pt idx="51">
                  <c:v>2.7977138868516705E-3</c:v>
                </c:pt>
                <c:pt idx="52">
                  <c:v>2.855626472326264E-3</c:v>
                </c:pt>
                <c:pt idx="53">
                  <c:v>3.2417103754902197E-3</c:v>
                </c:pt>
                <c:pt idx="54">
                  <c:v>4.728133402671449E-3</c:v>
                </c:pt>
                <c:pt idx="55">
                  <c:v>6.2145564298526782E-3</c:v>
                </c:pt>
                <c:pt idx="56">
                  <c:v>7.5755021885056213E-3</c:v>
                </c:pt>
                <c:pt idx="57">
                  <c:v>8.1160196529351594E-3</c:v>
                </c:pt>
                <c:pt idx="58">
                  <c:v>8.1256717505142594E-3</c:v>
                </c:pt>
                <c:pt idx="59">
                  <c:v>8.1353238480933576E-3</c:v>
                </c:pt>
                <c:pt idx="60">
                  <c:v>8.1449759456724558E-3</c:v>
                </c:pt>
                <c:pt idx="61">
                  <c:v>8.183584335988852E-3</c:v>
                </c:pt>
                <c:pt idx="62">
                  <c:v>8.1932364335679519E-3</c:v>
                </c:pt>
                <c:pt idx="63">
                  <c:v>8.2028885311470484E-3</c:v>
                </c:pt>
                <c:pt idx="64">
                  <c:v>8.3187137020962372E-3</c:v>
                </c:pt>
                <c:pt idx="65">
                  <c:v>8.3380178972544336E-3</c:v>
                </c:pt>
                <c:pt idx="66">
                  <c:v>8.3573220924126317E-3</c:v>
                </c:pt>
                <c:pt idx="67">
                  <c:v>1.1388080732249683E-2</c:v>
                </c:pt>
                <c:pt idx="68">
                  <c:v>1.3173718784382978E-2</c:v>
                </c:pt>
                <c:pt idx="69">
                  <c:v>1.3173718784382978E-2</c:v>
                </c:pt>
                <c:pt idx="70">
                  <c:v>1.3212327174699374E-2</c:v>
                </c:pt>
                <c:pt idx="71">
                  <c:v>1.3530846394809637E-2</c:v>
                </c:pt>
                <c:pt idx="72">
                  <c:v>1.3579106882705132E-2</c:v>
                </c:pt>
                <c:pt idx="73">
                  <c:v>1.4650489713985108E-2</c:v>
                </c:pt>
                <c:pt idx="74">
                  <c:v>1.4660141811564208E-2</c:v>
                </c:pt>
                <c:pt idx="75">
                  <c:v>1.4669793909143306E-2</c:v>
                </c:pt>
                <c:pt idx="76">
                  <c:v>1.4679446006722406E-2</c:v>
                </c:pt>
                <c:pt idx="77">
                  <c:v>1.4689098104301504E-2</c:v>
                </c:pt>
                <c:pt idx="78">
                  <c:v>1.4698750201880603E-2</c:v>
                </c:pt>
                <c:pt idx="79">
                  <c:v>1.4727706494617901E-2</c:v>
                </c:pt>
                <c:pt idx="80">
                  <c:v>1.4737358592196999E-2</c:v>
                </c:pt>
                <c:pt idx="81">
                  <c:v>1.4747010689776097E-2</c:v>
                </c:pt>
                <c:pt idx="82">
                  <c:v>1.5046225714728164E-2</c:v>
                </c:pt>
                <c:pt idx="83">
                  <c:v>1.5065529909886362E-2</c:v>
                </c:pt>
                <c:pt idx="84">
                  <c:v>1.5094486202623658E-2</c:v>
                </c:pt>
                <c:pt idx="85">
                  <c:v>1.5104138300202756E-2</c:v>
                </c:pt>
                <c:pt idx="86">
                  <c:v>1.5113790397781856E-2</c:v>
                </c:pt>
                <c:pt idx="87">
                  <c:v>1.5152398788098251E-2</c:v>
                </c:pt>
                <c:pt idx="88">
                  <c:v>1.8617501818994756E-2</c:v>
                </c:pt>
                <c:pt idx="89">
                  <c:v>1.8665762306890245E-2</c:v>
                </c:pt>
                <c:pt idx="90">
                  <c:v>2.1821998215255586E-2</c:v>
                </c:pt>
                <c:pt idx="91">
                  <c:v>2.3491811096439691E-2</c:v>
                </c:pt>
                <c:pt idx="92">
                  <c:v>2.6725263785437825E-2</c:v>
                </c:pt>
                <c:pt idx="93">
                  <c:v>2.7014826712810788E-2</c:v>
                </c:pt>
                <c:pt idx="94">
                  <c:v>2.9225157058424434E-2</c:v>
                </c:pt>
                <c:pt idx="95">
                  <c:v>3.0653667500131071E-2</c:v>
                </c:pt>
                <c:pt idx="96">
                  <c:v>3.6464230242748599E-2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DF-4299-8A97-1496356353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0.93934399999852758</c:v>
                </c:pt>
                <c:pt idx="61">
                  <c:v>0.24343599999701837</c:v>
                </c:pt>
                <c:pt idx="62">
                  <c:v>0.27787799999350682</c:v>
                </c:pt>
                <c:pt idx="63">
                  <c:v>0.30132000000594417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DF-4299-8A97-14963563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44824"/>
        <c:axId val="1"/>
      </c:scatterChart>
      <c:valAx>
        <c:axId val="7213448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8381268577294"/>
              <c:y val="0.89944793598047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554755574777711E-2"/>
              <c:y val="0.3148261054524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4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85962033421104"/>
          <c:y val="0.80734201802756311"/>
          <c:w val="0.78352248779887979"/>
          <c:h val="0.15902172778861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Gem - O-C Diagr.</a:t>
            </a:r>
          </a:p>
        </c:rich>
      </c:tx>
      <c:layout>
        <c:manualLayout>
          <c:xMode val="edge"/>
          <c:yMode val="edge"/>
          <c:x val="0.37560680721361445"/>
          <c:y val="4.321138211382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4313775294218"/>
          <c:y val="0.16908264515716023"/>
          <c:w val="0.76841808483616969"/>
          <c:h val="0.604501312335958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20">
                  <c:v>-0.16713600000002771</c:v>
                </c:pt>
                <c:pt idx="27">
                  <c:v>6.8520000000717118E-2</c:v>
                </c:pt>
                <c:pt idx="29">
                  <c:v>0.2808100000002014</c:v>
                </c:pt>
                <c:pt idx="30">
                  <c:v>0.46047199999884469</c:v>
                </c:pt>
                <c:pt idx="33">
                  <c:v>-0.12953799999741022</c:v>
                </c:pt>
                <c:pt idx="34">
                  <c:v>-9.2495999997481704E-2</c:v>
                </c:pt>
                <c:pt idx="35">
                  <c:v>0.95815000000220607</c:v>
                </c:pt>
                <c:pt idx="36">
                  <c:v>-6.7707999998674495E-2</c:v>
                </c:pt>
                <c:pt idx="37">
                  <c:v>-9.5623999997769715E-2</c:v>
                </c:pt>
                <c:pt idx="38">
                  <c:v>-4.2581999998219544E-2</c:v>
                </c:pt>
                <c:pt idx="39">
                  <c:v>-0.33072600000741659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3-4732-9439-468CF3804E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-0.17260799999712617</c:v>
                </c:pt>
                <c:pt idx="1">
                  <c:v>8.436000000074273E-2</c:v>
                </c:pt>
                <c:pt idx="2">
                  <c:v>-8.4472000002278946E-2</c:v>
                </c:pt>
                <c:pt idx="3">
                  <c:v>-0.16713600000002771</c:v>
                </c:pt>
                <c:pt idx="4">
                  <c:v>-0.2289680000012595</c:v>
                </c:pt>
                <c:pt idx="5">
                  <c:v>-0.11156799999844225</c:v>
                </c:pt>
                <c:pt idx="6">
                  <c:v>-8.6127999999007443E-2</c:v>
                </c:pt>
                <c:pt idx="7">
                  <c:v>-0.17430800000147428</c:v>
                </c:pt>
                <c:pt idx="8">
                  <c:v>-0.15854599999511265</c:v>
                </c:pt>
                <c:pt idx="9">
                  <c:v>-0.45395799999823794</c:v>
                </c:pt>
                <c:pt idx="10">
                  <c:v>-7.7341999996860977E-2</c:v>
                </c:pt>
                <c:pt idx="11">
                  <c:v>-0.17138400000112597</c:v>
                </c:pt>
                <c:pt idx="12">
                  <c:v>-0.46703400000114925</c:v>
                </c:pt>
                <c:pt idx="13">
                  <c:v>-9.8541999999724794E-2</c:v>
                </c:pt>
                <c:pt idx="14">
                  <c:v>-0.19444400000065798</c:v>
                </c:pt>
                <c:pt idx="15">
                  <c:v>-3.6840000000665896E-2</c:v>
                </c:pt>
                <c:pt idx="16">
                  <c:v>-0.16274799999882816</c:v>
                </c:pt>
                <c:pt idx="17">
                  <c:v>-0.55011800000283984</c:v>
                </c:pt>
                <c:pt idx="18">
                  <c:v>-4.10680000022694E-2</c:v>
                </c:pt>
                <c:pt idx="19">
                  <c:v>-0.41087599999809754</c:v>
                </c:pt>
                <c:pt idx="21">
                  <c:v>-3.5524000002624234E-2</c:v>
                </c:pt>
                <c:pt idx="22">
                  <c:v>-0.14335600000049453</c:v>
                </c:pt>
                <c:pt idx="23">
                  <c:v>-2.0677999997133156E-2</c:v>
                </c:pt>
                <c:pt idx="24">
                  <c:v>-0.27056599999923492</c:v>
                </c:pt>
                <c:pt idx="25">
                  <c:v>-0.33939800000007381</c:v>
                </c:pt>
                <c:pt idx="26">
                  <c:v>-0.28680199999871547</c:v>
                </c:pt>
                <c:pt idx="28">
                  <c:v>-0.23866799999814248</c:v>
                </c:pt>
                <c:pt idx="31">
                  <c:v>-0.20321200000034878</c:v>
                </c:pt>
                <c:pt idx="32">
                  <c:v>-0.32815599999958067</c:v>
                </c:pt>
                <c:pt idx="40">
                  <c:v>-0.11193400000047404</c:v>
                </c:pt>
                <c:pt idx="41">
                  <c:v>-7.0127999999385793E-2</c:v>
                </c:pt>
                <c:pt idx="42">
                  <c:v>-6.1407999994116835E-2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3-4732-9439-468CF3804E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4">
                  <c:v>-4.400000034365803E-5</c:v>
                </c:pt>
                <c:pt idx="45">
                  <c:v>-4.400000034365803E-5</c:v>
                </c:pt>
                <c:pt idx="46">
                  <c:v>-2.0719999956781976E-3</c:v>
                </c:pt>
                <c:pt idx="47">
                  <c:v>2.5279999972553924E-3</c:v>
                </c:pt>
                <c:pt idx="48">
                  <c:v>2.5279999972553924E-3</c:v>
                </c:pt>
                <c:pt idx="49">
                  <c:v>4.5800000007147901E-3</c:v>
                </c:pt>
                <c:pt idx="50">
                  <c:v>4.5800000007147901E-3</c:v>
                </c:pt>
                <c:pt idx="56">
                  <c:v>9.1900000043096952E-3</c:v>
                </c:pt>
                <c:pt idx="64">
                  <c:v>1.2224000005517155E-2</c:v>
                </c:pt>
                <c:pt idx="65">
                  <c:v>8.4080000015092082E-3</c:v>
                </c:pt>
                <c:pt idx="66">
                  <c:v>7.7920000039739534E-3</c:v>
                </c:pt>
                <c:pt idx="67">
                  <c:v>1.0979999999108259E-2</c:v>
                </c:pt>
                <c:pt idx="92">
                  <c:v>2.8517999999166932E-2</c:v>
                </c:pt>
                <c:pt idx="94">
                  <c:v>2.7895999999600463E-2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3-4732-9439-468CF3804E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51">
                  <c:v>7.2000000000116415E-3</c:v>
                </c:pt>
                <c:pt idx="52">
                  <c:v>-5.0480000063544139E-3</c:v>
                </c:pt>
                <c:pt idx="53">
                  <c:v>5.132000005687587E-3</c:v>
                </c:pt>
                <c:pt idx="54">
                  <c:v>-4.9999999973806553E-3</c:v>
                </c:pt>
                <c:pt idx="55">
                  <c:v>1.2468000000808388E-2</c:v>
                </c:pt>
                <c:pt idx="57">
                  <c:v>8.5420000032172538E-3</c:v>
                </c:pt>
                <c:pt idx="58">
                  <c:v>6.3840000002528541E-3</c:v>
                </c:pt>
                <c:pt idx="59">
                  <c:v>8.926000002247747E-3</c:v>
                </c:pt>
                <c:pt idx="60">
                  <c:v>9.3679999990854412E-3</c:v>
                </c:pt>
                <c:pt idx="68">
                  <c:v>1.1650000000372529E-2</c:v>
                </c:pt>
                <c:pt idx="69">
                  <c:v>1.3050000001385342E-2</c:v>
                </c:pt>
                <c:pt idx="70">
                  <c:v>1.2717999998130836E-2</c:v>
                </c:pt>
                <c:pt idx="71">
                  <c:v>1.3404000004811678E-2</c:v>
                </c:pt>
                <c:pt idx="72">
                  <c:v>1.3614000003144611E-2</c:v>
                </c:pt>
                <c:pt idx="73">
                  <c:v>1.3976000002003275E-2</c:v>
                </c:pt>
                <c:pt idx="74">
                  <c:v>1.7418000003090128E-2</c:v>
                </c:pt>
                <c:pt idx="75">
                  <c:v>1.4560000003257301E-2</c:v>
                </c:pt>
                <c:pt idx="76">
                  <c:v>1.4501999998174142E-2</c:v>
                </c:pt>
                <c:pt idx="77">
                  <c:v>1.4243999998143408E-2</c:v>
                </c:pt>
                <c:pt idx="78">
                  <c:v>1.4486000000033528E-2</c:v>
                </c:pt>
                <c:pt idx="79">
                  <c:v>1.4911999998730607E-2</c:v>
                </c:pt>
                <c:pt idx="80">
                  <c:v>1.2854000000515953E-2</c:v>
                </c:pt>
                <c:pt idx="81">
                  <c:v>1.499599999806378E-2</c:v>
                </c:pt>
                <c:pt idx="82">
                  <c:v>1.2198000003991183E-2</c:v>
                </c:pt>
                <c:pt idx="83">
                  <c:v>1.3681999997061212E-2</c:v>
                </c:pt>
                <c:pt idx="84">
                  <c:v>1.5107999999599997E-2</c:v>
                </c:pt>
                <c:pt idx="85">
                  <c:v>1.4549999999871943E-2</c:v>
                </c:pt>
                <c:pt idx="86">
                  <c:v>1.4691999997012317E-2</c:v>
                </c:pt>
                <c:pt idx="87">
                  <c:v>1.4060000001336448E-2</c:v>
                </c:pt>
                <c:pt idx="88">
                  <c:v>1.213800000550691E-2</c:v>
                </c:pt>
                <c:pt idx="89">
                  <c:v>1.6647999997076113E-2</c:v>
                </c:pt>
                <c:pt idx="90">
                  <c:v>2.008199999545468E-2</c:v>
                </c:pt>
                <c:pt idx="91">
                  <c:v>2.094799999758834E-2</c:v>
                </c:pt>
                <c:pt idx="93">
                  <c:v>2.4677999994310085E-2</c:v>
                </c:pt>
                <c:pt idx="95">
                  <c:v>2.7712000002793502E-2</c:v>
                </c:pt>
                <c:pt idx="96">
                  <c:v>5.0095999999030028E-2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3-4732-9439-468CF3804E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73-4732-9439-468CF3804E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3-4732-9439-468CF3804E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0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6.9999999999999999E-4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6.9999999999999999E-4</c:v>
                  </c:pt>
                  <c:pt idx="66">
                    <c:v>3.0000000000000001E-3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4.0000000000000002E-4</c:v>
                  </c:pt>
                  <c:pt idx="70">
                    <c:v>5.9999999999999995E-4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6.9999999999999999E-4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0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6.4999999999999997E-3</c:v>
                  </c:pt>
                  <c:pt idx="95">
                    <c:v>0</c:v>
                  </c:pt>
                  <c:pt idx="9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3-4732-9439-468CF3804E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-0.17213690263673662</c:v>
                </c:pt>
                <c:pt idx="1">
                  <c:v>-0.16823745521478067</c:v>
                </c:pt>
                <c:pt idx="2">
                  <c:v>-0.16819884682446429</c:v>
                </c:pt>
                <c:pt idx="3">
                  <c:v>-0.16812163004383149</c:v>
                </c:pt>
                <c:pt idx="4">
                  <c:v>-0.16808302165351507</c:v>
                </c:pt>
                <c:pt idx="5">
                  <c:v>-0.16615260213769531</c:v>
                </c:pt>
                <c:pt idx="6">
                  <c:v>-0.16306393091238366</c:v>
                </c:pt>
                <c:pt idx="7">
                  <c:v>-0.16103699042077291</c:v>
                </c:pt>
                <c:pt idx="8">
                  <c:v>-0.15948300271053797</c:v>
                </c:pt>
                <c:pt idx="9">
                  <c:v>-0.1593478733444306</c:v>
                </c:pt>
                <c:pt idx="10">
                  <c:v>-0.15598894338690417</c:v>
                </c:pt>
                <c:pt idx="11">
                  <c:v>-0.15117254669493382</c:v>
                </c:pt>
                <c:pt idx="12">
                  <c:v>-0.14948342961859151</c:v>
                </c:pt>
                <c:pt idx="13">
                  <c:v>-0.14730205556571518</c:v>
                </c:pt>
                <c:pt idx="14">
                  <c:v>-0.14567085107484745</c:v>
                </c:pt>
                <c:pt idx="15">
                  <c:v>-0.14024637223539388</c:v>
                </c:pt>
                <c:pt idx="16">
                  <c:v>-0.13034332011923841</c:v>
                </c:pt>
                <c:pt idx="17">
                  <c:v>-0.13019853865555195</c:v>
                </c:pt>
                <c:pt idx="18">
                  <c:v>-0.12995723621607447</c:v>
                </c:pt>
                <c:pt idx="19">
                  <c:v>-0.11957157922096408</c:v>
                </c:pt>
                <c:pt idx="20">
                  <c:v>-0.16812163004383149</c:v>
                </c:pt>
                <c:pt idx="21">
                  <c:v>-0.11420501296698508</c:v>
                </c:pt>
                <c:pt idx="22">
                  <c:v>-0.1141664045766687</c:v>
                </c:pt>
                <c:pt idx="23">
                  <c:v>-0.11263172106159197</c:v>
                </c:pt>
                <c:pt idx="24">
                  <c:v>-0.10938861627501474</c:v>
                </c:pt>
                <c:pt idx="25">
                  <c:v>-0.10935000788469834</c:v>
                </c:pt>
                <c:pt idx="26">
                  <c:v>-0.10898322817669259</c:v>
                </c:pt>
                <c:pt idx="27">
                  <c:v>-0.10569186290221987</c:v>
                </c:pt>
                <c:pt idx="28">
                  <c:v>-0.10389657275250748</c:v>
                </c:pt>
                <c:pt idx="29">
                  <c:v>-0.10332709899534064</c:v>
                </c:pt>
                <c:pt idx="30">
                  <c:v>-0.10225571616406066</c:v>
                </c:pt>
                <c:pt idx="31">
                  <c:v>-0.10034460084339908</c:v>
                </c:pt>
                <c:pt idx="32">
                  <c:v>-9.872304845011047E-2</c:v>
                </c:pt>
                <c:pt idx="33">
                  <c:v>-9.6512718104496825E-2</c:v>
                </c:pt>
                <c:pt idx="34">
                  <c:v>-9.6503066006917729E-2</c:v>
                </c:pt>
                <c:pt idx="35">
                  <c:v>-9.5894983859434499E-2</c:v>
                </c:pt>
                <c:pt idx="36">
                  <c:v>-9.5402726882900454E-2</c:v>
                </c:pt>
                <c:pt idx="37">
                  <c:v>-9.5383422687742248E-2</c:v>
                </c:pt>
                <c:pt idx="38">
                  <c:v>-9.5373770590163151E-2</c:v>
                </c:pt>
                <c:pt idx="39">
                  <c:v>-8.5065330375685533E-2</c:v>
                </c:pt>
                <c:pt idx="40">
                  <c:v>-2.3523556211351007E-2</c:v>
                </c:pt>
                <c:pt idx="41">
                  <c:v>-2.3108516015449755E-2</c:v>
                </c:pt>
                <c:pt idx="42">
                  <c:v>-2.1564180402793932E-2</c:v>
                </c:pt>
                <c:pt idx="43">
                  <c:v>-9.4411458434457227E-3</c:v>
                </c:pt>
                <c:pt idx="44">
                  <c:v>-2.3372020252289396E-3</c:v>
                </c:pt>
                <c:pt idx="45">
                  <c:v>-2.3372020252289396E-3</c:v>
                </c:pt>
                <c:pt idx="46">
                  <c:v>-7.3495382709852378E-4</c:v>
                </c:pt>
                <c:pt idx="47">
                  <c:v>1.1954656887212547E-3</c:v>
                </c:pt>
                <c:pt idx="48">
                  <c:v>1.1954656887212547E-3</c:v>
                </c:pt>
                <c:pt idx="49">
                  <c:v>1.253378274195848E-3</c:v>
                </c:pt>
                <c:pt idx="50">
                  <c:v>1.253378274195848E-3</c:v>
                </c:pt>
                <c:pt idx="51">
                  <c:v>2.7977138868516705E-3</c:v>
                </c:pt>
                <c:pt idx="52">
                  <c:v>2.855626472326264E-3</c:v>
                </c:pt>
                <c:pt idx="53">
                  <c:v>3.2417103754902197E-3</c:v>
                </c:pt>
                <c:pt idx="54">
                  <c:v>4.728133402671449E-3</c:v>
                </c:pt>
                <c:pt idx="55">
                  <c:v>6.2145564298526782E-3</c:v>
                </c:pt>
                <c:pt idx="56">
                  <c:v>7.5755021885056213E-3</c:v>
                </c:pt>
                <c:pt idx="57">
                  <c:v>8.1160196529351594E-3</c:v>
                </c:pt>
                <c:pt idx="58">
                  <c:v>8.1256717505142594E-3</c:v>
                </c:pt>
                <c:pt idx="59">
                  <c:v>8.1353238480933576E-3</c:v>
                </c:pt>
                <c:pt idx="60">
                  <c:v>8.1449759456724558E-3</c:v>
                </c:pt>
                <c:pt idx="61">
                  <c:v>8.183584335988852E-3</c:v>
                </c:pt>
                <c:pt idx="62">
                  <c:v>8.1932364335679519E-3</c:v>
                </c:pt>
                <c:pt idx="63">
                  <c:v>8.2028885311470484E-3</c:v>
                </c:pt>
                <c:pt idx="64">
                  <c:v>8.3187137020962372E-3</c:v>
                </c:pt>
                <c:pt idx="65">
                  <c:v>8.3380178972544336E-3</c:v>
                </c:pt>
                <c:pt idx="66">
                  <c:v>8.3573220924126317E-3</c:v>
                </c:pt>
                <c:pt idx="67">
                  <c:v>1.1388080732249683E-2</c:v>
                </c:pt>
                <c:pt idx="68">
                  <c:v>1.3173718784382978E-2</c:v>
                </c:pt>
                <c:pt idx="69">
                  <c:v>1.3173718784382978E-2</c:v>
                </c:pt>
                <c:pt idx="70">
                  <c:v>1.3212327174699374E-2</c:v>
                </c:pt>
                <c:pt idx="71">
                  <c:v>1.3530846394809637E-2</c:v>
                </c:pt>
                <c:pt idx="72">
                  <c:v>1.3579106882705132E-2</c:v>
                </c:pt>
                <c:pt idx="73">
                  <c:v>1.4650489713985108E-2</c:v>
                </c:pt>
                <c:pt idx="74">
                  <c:v>1.4660141811564208E-2</c:v>
                </c:pt>
                <c:pt idx="75">
                  <c:v>1.4669793909143306E-2</c:v>
                </c:pt>
                <c:pt idx="76">
                  <c:v>1.4679446006722406E-2</c:v>
                </c:pt>
                <c:pt idx="77">
                  <c:v>1.4689098104301504E-2</c:v>
                </c:pt>
                <c:pt idx="78">
                  <c:v>1.4698750201880603E-2</c:v>
                </c:pt>
                <c:pt idx="79">
                  <c:v>1.4727706494617901E-2</c:v>
                </c:pt>
                <c:pt idx="80">
                  <c:v>1.4737358592196999E-2</c:v>
                </c:pt>
                <c:pt idx="81">
                  <c:v>1.4747010689776097E-2</c:v>
                </c:pt>
                <c:pt idx="82">
                  <c:v>1.5046225714728164E-2</c:v>
                </c:pt>
                <c:pt idx="83">
                  <c:v>1.5065529909886362E-2</c:v>
                </c:pt>
                <c:pt idx="84">
                  <c:v>1.5094486202623658E-2</c:v>
                </c:pt>
                <c:pt idx="85">
                  <c:v>1.5104138300202756E-2</c:v>
                </c:pt>
                <c:pt idx="86">
                  <c:v>1.5113790397781856E-2</c:v>
                </c:pt>
                <c:pt idx="87">
                  <c:v>1.5152398788098251E-2</c:v>
                </c:pt>
                <c:pt idx="88">
                  <c:v>1.8617501818994756E-2</c:v>
                </c:pt>
                <c:pt idx="89">
                  <c:v>1.8665762306890245E-2</c:v>
                </c:pt>
                <c:pt idx="90">
                  <c:v>2.1821998215255586E-2</c:v>
                </c:pt>
                <c:pt idx="91">
                  <c:v>2.3491811096439691E-2</c:v>
                </c:pt>
                <c:pt idx="92">
                  <c:v>2.6725263785437825E-2</c:v>
                </c:pt>
                <c:pt idx="93">
                  <c:v>2.7014826712810788E-2</c:v>
                </c:pt>
                <c:pt idx="94">
                  <c:v>2.9225157058424434E-2</c:v>
                </c:pt>
                <c:pt idx="95">
                  <c:v>3.0653667500131071E-2</c:v>
                </c:pt>
                <c:pt idx="96">
                  <c:v>3.6464230242748599E-2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73-4732-9439-468CF3804E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-9062</c:v>
                </c:pt>
                <c:pt idx="1">
                  <c:v>-8860</c:v>
                </c:pt>
                <c:pt idx="2">
                  <c:v>-8858</c:v>
                </c:pt>
                <c:pt idx="3">
                  <c:v>-8854</c:v>
                </c:pt>
                <c:pt idx="4">
                  <c:v>-8852</c:v>
                </c:pt>
                <c:pt idx="5">
                  <c:v>-8752</c:v>
                </c:pt>
                <c:pt idx="6">
                  <c:v>-8592</c:v>
                </c:pt>
                <c:pt idx="7">
                  <c:v>-8487</c:v>
                </c:pt>
                <c:pt idx="8">
                  <c:v>-8406.5</c:v>
                </c:pt>
                <c:pt idx="9">
                  <c:v>-8399.5</c:v>
                </c:pt>
                <c:pt idx="10">
                  <c:v>-8225.5</c:v>
                </c:pt>
                <c:pt idx="11">
                  <c:v>-7976</c:v>
                </c:pt>
                <c:pt idx="12">
                  <c:v>-7888.5</c:v>
                </c:pt>
                <c:pt idx="13">
                  <c:v>-7775.5</c:v>
                </c:pt>
                <c:pt idx="14">
                  <c:v>-7691</c:v>
                </c:pt>
                <c:pt idx="15">
                  <c:v>-7410</c:v>
                </c:pt>
                <c:pt idx="16">
                  <c:v>-6897</c:v>
                </c:pt>
                <c:pt idx="17">
                  <c:v>-6889.5</c:v>
                </c:pt>
                <c:pt idx="18">
                  <c:v>-6877</c:v>
                </c:pt>
                <c:pt idx="19">
                  <c:v>-6339</c:v>
                </c:pt>
                <c:pt idx="20">
                  <c:v>-8854</c:v>
                </c:pt>
                <c:pt idx="21">
                  <c:v>-6061</c:v>
                </c:pt>
                <c:pt idx="22">
                  <c:v>-6059</c:v>
                </c:pt>
                <c:pt idx="23">
                  <c:v>-5979.5</c:v>
                </c:pt>
                <c:pt idx="24">
                  <c:v>-5811.5</c:v>
                </c:pt>
                <c:pt idx="25">
                  <c:v>-5809.5</c:v>
                </c:pt>
                <c:pt idx="26">
                  <c:v>-5790.5</c:v>
                </c:pt>
                <c:pt idx="27">
                  <c:v>-5620</c:v>
                </c:pt>
                <c:pt idx="28">
                  <c:v>-5527</c:v>
                </c:pt>
                <c:pt idx="29">
                  <c:v>-5497.5</c:v>
                </c:pt>
                <c:pt idx="30">
                  <c:v>-5442</c:v>
                </c:pt>
                <c:pt idx="31">
                  <c:v>-5343</c:v>
                </c:pt>
                <c:pt idx="32">
                  <c:v>-5259</c:v>
                </c:pt>
                <c:pt idx="33">
                  <c:v>-5144.5</c:v>
                </c:pt>
                <c:pt idx="34">
                  <c:v>-5144</c:v>
                </c:pt>
                <c:pt idx="35">
                  <c:v>-5112.5</c:v>
                </c:pt>
                <c:pt idx="36">
                  <c:v>-5087</c:v>
                </c:pt>
                <c:pt idx="37">
                  <c:v>-5086</c:v>
                </c:pt>
                <c:pt idx="38">
                  <c:v>-5085.5</c:v>
                </c:pt>
                <c:pt idx="39">
                  <c:v>-4551.5</c:v>
                </c:pt>
                <c:pt idx="40">
                  <c:v>-1363.5</c:v>
                </c:pt>
                <c:pt idx="41">
                  <c:v>-1342</c:v>
                </c:pt>
                <c:pt idx="42">
                  <c:v>-1262</c:v>
                </c:pt>
                <c:pt idx="43">
                  <c:v>-634</c:v>
                </c:pt>
                <c:pt idx="44">
                  <c:v>-266</c:v>
                </c:pt>
                <c:pt idx="45">
                  <c:v>-266</c:v>
                </c:pt>
                <c:pt idx="46">
                  <c:v>-183</c:v>
                </c:pt>
                <c:pt idx="47">
                  <c:v>-83</c:v>
                </c:pt>
                <c:pt idx="48">
                  <c:v>-83</c:v>
                </c:pt>
                <c:pt idx="49">
                  <c:v>-80</c:v>
                </c:pt>
                <c:pt idx="50">
                  <c:v>-80</c:v>
                </c:pt>
                <c:pt idx="51">
                  <c:v>0</c:v>
                </c:pt>
                <c:pt idx="52">
                  <c:v>3</c:v>
                </c:pt>
                <c:pt idx="53">
                  <c:v>23</c:v>
                </c:pt>
                <c:pt idx="54">
                  <c:v>100</c:v>
                </c:pt>
                <c:pt idx="55">
                  <c:v>177</c:v>
                </c:pt>
                <c:pt idx="56">
                  <c:v>247.5</c:v>
                </c:pt>
                <c:pt idx="57">
                  <c:v>275.5</c:v>
                </c:pt>
                <c:pt idx="58">
                  <c:v>276</c:v>
                </c:pt>
                <c:pt idx="59">
                  <c:v>276.5</c:v>
                </c:pt>
                <c:pt idx="60">
                  <c:v>277</c:v>
                </c:pt>
                <c:pt idx="61">
                  <c:v>279</c:v>
                </c:pt>
                <c:pt idx="62">
                  <c:v>279.5</c:v>
                </c:pt>
                <c:pt idx="63">
                  <c:v>280</c:v>
                </c:pt>
                <c:pt idx="64">
                  <c:v>286</c:v>
                </c:pt>
                <c:pt idx="65">
                  <c:v>287</c:v>
                </c:pt>
                <c:pt idx="66">
                  <c:v>288</c:v>
                </c:pt>
                <c:pt idx="67">
                  <c:v>445</c:v>
                </c:pt>
                <c:pt idx="68">
                  <c:v>537.5</c:v>
                </c:pt>
                <c:pt idx="69">
                  <c:v>537.5</c:v>
                </c:pt>
                <c:pt idx="70">
                  <c:v>539.5</c:v>
                </c:pt>
                <c:pt idx="71">
                  <c:v>556</c:v>
                </c:pt>
                <c:pt idx="72">
                  <c:v>558.5</c:v>
                </c:pt>
                <c:pt idx="73">
                  <c:v>614</c:v>
                </c:pt>
                <c:pt idx="74">
                  <c:v>614.5</c:v>
                </c:pt>
                <c:pt idx="75">
                  <c:v>615</c:v>
                </c:pt>
                <c:pt idx="76">
                  <c:v>615.5</c:v>
                </c:pt>
                <c:pt idx="77">
                  <c:v>616</c:v>
                </c:pt>
                <c:pt idx="78">
                  <c:v>616.5</c:v>
                </c:pt>
                <c:pt idx="79">
                  <c:v>618</c:v>
                </c:pt>
                <c:pt idx="80">
                  <c:v>618.5</c:v>
                </c:pt>
                <c:pt idx="81">
                  <c:v>619</c:v>
                </c:pt>
                <c:pt idx="82">
                  <c:v>634.5</c:v>
                </c:pt>
                <c:pt idx="83">
                  <c:v>635.5</c:v>
                </c:pt>
                <c:pt idx="84">
                  <c:v>637</c:v>
                </c:pt>
                <c:pt idx="85">
                  <c:v>637.5</c:v>
                </c:pt>
                <c:pt idx="86">
                  <c:v>638</c:v>
                </c:pt>
                <c:pt idx="87">
                  <c:v>640</c:v>
                </c:pt>
                <c:pt idx="88">
                  <c:v>819.5</c:v>
                </c:pt>
                <c:pt idx="89">
                  <c:v>822</c:v>
                </c:pt>
                <c:pt idx="90">
                  <c:v>985.5</c:v>
                </c:pt>
                <c:pt idx="91">
                  <c:v>1072</c:v>
                </c:pt>
                <c:pt idx="92">
                  <c:v>1239.5</c:v>
                </c:pt>
                <c:pt idx="93">
                  <c:v>1254.5</c:v>
                </c:pt>
                <c:pt idx="94">
                  <c:v>1369</c:v>
                </c:pt>
                <c:pt idx="95">
                  <c:v>1443</c:v>
                </c:pt>
                <c:pt idx="96">
                  <c:v>1744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0.93934399999852758</c:v>
                </c:pt>
                <c:pt idx="61">
                  <c:v>0.24343599999701837</c:v>
                </c:pt>
                <c:pt idx="62">
                  <c:v>0.27787799999350682</c:v>
                </c:pt>
                <c:pt idx="63">
                  <c:v>0.30132000000594417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73-4732-9439-468CF380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542376"/>
        <c:axId val="1"/>
      </c:scatterChart>
      <c:valAx>
        <c:axId val="716542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9765472864282"/>
              <c:y val="0.93837206324819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487342308017943E-2"/>
              <c:y val="0.3055665450355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542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06451612903225"/>
          <c:y val="0.81097689008386142"/>
          <c:w val="0.782258064516129"/>
          <c:h val="0.158536905447794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257175</xdr:colOff>
      <xdr:row>18</xdr:row>
      <xdr:rowOff>85725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25EBD72-9143-7571-7472-C48CEB681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0</xdr:rowOff>
    </xdr:from>
    <xdr:to>
      <xdr:col>27</xdr:col>
      <xdr:colOff>28575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F301909-CCDD-7462-5C04-A6CE41778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2.pdf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764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164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5938" TargetMode="External"/><Relationship Id="rId7" Type="http://schemas.openxmlformats.org/officeDocument/2006/relationships/hyperlink" Target="http://vsolj.cetus-net.org/no42.pdf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konkoly.hu/cgi-bin/IBVS?5764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764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17" TargetMode="External"/><Relationship Id="rId16" Type="http://schemas.openxmlformats.org/officeDocument/2006/relationships/hyperlink" Target="http://www.konkoly.hu/cgi-bin/IBVS?5764" TargetMode="External"/><Relationship Id="rId20" Type="http://schemas.openxmlformats.org/officeDocument/2006/relationships/hyperlink" Target="http://www.konkoly.hu/cgi-bin/IBVS?5764" TargetMode="External"/><Relationship Id="rId29" Type="http://schemas.openxmlformats.org/officeDocument/2006/relationships/hyperlink" Target="http://www.konkoly.hu/cgi-bin/IBVS?5764" TargetMode="External"/><Relationship Id="rId1" Type="http://schemas.openxmlformats.org/officeDocument/2006/relationships/hyperlink" Target="http://www.bav-astro.de/sfs/BAVM_link.php?BAVMnr=164" TargetMode="External"/><Relationship Id="rId6" Type="http://schemas.openxmlformats.org/officeDocument/2006/relationships/hyperlink" Target="http://vsolj.cetus-net.org/no42.pdf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konkoly.hu/cgi-bin/IBVS?5764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vsolj.cetus-net.org/vsoljno53.pdf" TargetMode="External"/><Relationship Id="rId40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357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konkoly.hu/cgi-bin/IBVS?5764" TargetMode="External"/><Relationship Id="rId31" Type="http://schemas.openxmlformats.org/officeDocument/2006/relationships/hyperlink" Target="http://www.konkoly.hu/cgi-bin/IBVS?5764" TargetMode="External"/><Relationship Id="rId4" Type="http://schemas.openxmlformats.org/officeDocument/2006/relationships/hyperlink" Target="http://www.bav-astro.de/sfs/BAVM_link.php?BAVMnr=164" TargetMode="External"/><Relationship Id="rId9" Type="http://schemas.openxmlformats.org/officeDocument/2006/relationships/hyperlink" Target="http://vsolj.cetus-net.org/no42.pdf" TargetMode="External"/><Relationship Id="rId14" Type="http://schemas.openxmlformats.org/officeDocument/2006/relationships/hyperlink" Target="http://www.konkoly.hu/cgi-bin/IBVS?5764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41"/>
  <sheetViews>
    <sheetView tabSelected="1" workbookViewId="0">
      <pane xSplit="14" ySplit="22" topLeftCell="O10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25</v>
      </c>
      <c r="B2" t="s">
        <v>29</v>
      </c>
    </row>
    <row r="4" spans="1:6" ht="14.25" thickTop="1" thickBot="1" x14ac:dyDescent="0.25">
      <c r="A4" s="6" t="s">
        <v>1</v>
      </c>
      <c r="C4" s="3">
        <v>25999.696</v>
      </c>
      <c r="D4" s="4">
        <v>1.3500370799999999</v>
      </c>
    </row>
    <row r="5" spans="1:6" ht="13.5" thickTop="1" x14ac:dyDescent="0.2">
      <c r="A5" s="15" t="s">
        <v>40</v>
      </c>
      <c r="B5" s="16"/>
      <c r="C5" s="17">
        <v>-9.5</v>
      </c>
      <c r="D5" s="16" t="s">
        <v>41</v>
      </c>
    </row>
    <row r="6" spans="1:6" x14ac:dyDescent="0.2">
      <c r="A6" s="6" t="s">
        <v>2</v>
      </c>
      <c r="D6" s="10" t="s">
        <v>30</v>
      </c>
      <c r="E6" s="10"/>
    </row>
    <row r="7" spans="1:6" x14ac:dyDescent="0.2">
      <c r="A7" t="s">
        <v>3</v>
      </c>
      <c r="C7" s="10">
        <v>51563.4974</v>
      </c>
      <c r="D7" s="10">
        <v>51563.4974</v>
      </c>
      <c r="E7" s="10">
        <v>47867.58958</v>
      </c>
    </row>
    <row r="8" spans="1:6" x14ac:dyDescent="0.2">
      <c r="A8" t="s">
        <v>4</v>
      </c>
      <c r="C8" s="10">
        <v>4.0379160000000001</v>
      </c>
      <c r="D8" s="10">
        <v>4.0379160000000001</v>
      </c>
      <c r="E8" s="10">
        <v>1.3500370799999999</v>
      </c>
    </row>
    <row r="9" spans="1:6" x14ac:dyDescent="0.2">
      <c r="A9" s="30" t="s">
        <v>45</v>
      </c>
      <c r="B9" s="31">
        <v>64</v>
      </c>
      <c r="C9" s="19" t="str">
        <f>"F"&amp;B9</f>
        <v>F64</v>
      </c>
      <c r="D9" s="20" t="str">
        <f>"G"&amp;B9</f>
        <v>G64</v>
      </c>
    </row>
    <row r="10" spans="1:6" ht="13.5" thickBot="1" x14ac:dyDescent="0.25">
      <c r="A10" s="16"/>
      <c r="B10" s="16"/>
      <c r="C10" s="5" t="s">
        <v>21</v>
      </c>
      <c r="D10" s="5" t="s">
        <v>22</v>
      </c>
      <c r="E10" s="16"/>
    </row>
    <row r="11" spans="1:6" x14ac:dyDescent="0.2">
      <c r="A11" s="16" t="s">
        <v>17</v>
      </c>
      <c r="B11" s="16"/>
      <c r="C11" s="18">
        <f ca="1">INTERCEPT(INDIRECT($D$9):G992,INDIRECT($C$9):F992)</f>
        <v>2.7977138868516705E-3</v>
      </c>
      <c r="D11" s="11"/>
      <c r="E11" s="16"/>
    </row>
    <row r="12" spans="1:6" x14ac:dyDescent="0.2">
      <c r="A12" s="16" t="s">
        <v>18</v>
      </c>
      <c r="B12" s="16"/>
      <c r="C12" s="18">
        <f ca="1">SLOPE(INDIRECT($D$9):G992,INDIRECT($C$9):F992)</f>
        <v>1.9304195158197782E-5</v>
      </c>
      <c r="D12" s="11"/>
      <c r="E12" s="16"/>
    </row>
    <row r="13" spans="1:6" x14ac:dyDescent="0.2">
      <c r="A13" s="16" t="s">
        <v>20</v>
      </c>
      <c r="B13" s="16"/>
      <c r="C13" s="11" t="s">
        <v>15</v>
      </c>
    </row>
    <row r="14" spans="1:6" x14ac:dyDescent="0.2">
      <c r="A14" s="16"/>
      <c r="B14" s="16"/>
      <c r="C14" s="16"/>
    </row>
    <row r="15" spans="1:6" x14ac:dyDescent="0.2">
      <c r="A15" s="21" t="s">
        <v>19</v>
      </c>
      <c r="B15" s="16"/>
      <c r="C15" s="22">
        <f ca="1">(C7+C11)+(C8+C12)*INT(MAX(F21:F3533))</f>
        <v>58605.659368230248</v>
      </c>
      <c r="E15" s="23" t="s">
        <v>49</v>
      </c>
      <c r="F15" s="17">
        <v>1</v>
      </c>
    </row>
    <row r="16" spans="1:6" x14ac:dyDescent="0.2">
      <c r="A16" s="25" t="s">
        <v>5</v>
      </c>
      <c r="B16" s="16"/>
      <c r="C16" s="26">
        <f ca="1">+C8+C12</f>
        <v>4.037935304195158</v>
      </c>
      <c r="E16" s="23" t="s">
        <v>42</v>
      </c>
      <c r="F16" s="24">
        <f ca="1">NOW()+15018.5+$C$5/24</f>
        <v>60338.753095254629</v>
      </c>
    </row>
    <row r="17" spans="1:21" ht="13.5" thickBot="1" x14ac:dyDescent="0.25">
      <c r="A17" s="23" t="s">
        <v>39</v>
      </c>
      <c r="B17" s="16"/>
      <c r="C17" s="16">
        <f>COUNT(C21:C2191)</f>
        <v>97</v>
      </c>
      <c r="E17" s="23" t="s">
        <v>50</v>
      </c>
      <c r="F17" s="24">
        <f ca="1">ROUND(2*(F16-$C$7)/$C$8,0)/2+F15</f>
        <v>2174</v>
      </c>
    </row>
    <row r="18" spans="1:21" ht="14.25" thickTop="1" thickBot="1" x14ac:dyDescent="0.25">
      <c r="A18" s="25" t="s">
        <v>6</v>
      </c>
      <c r="B18" s="16"/>
      <c r="C18" s="28">
        <f ca="1">+C15</f>
        <v>58605.659368230248</v>
      </c>
      <c r="D18" s="29">
        <f ca="1">+C16</f>
        <v>4.037935304195158</v>
      </c>
      <c r="E18" s="23" t="s">
        <v>43</v>
      </c>
      <c r="F18" s="20">
        <f ca="1">ROUND(2*(F16-$C$15)/$C$16,0)/2+F15</f>
        <v>430</v>
      </c>
    </row>
    <row r="19" spans="1:21" ht="13.5" thickTop="1" x14ac:dyDescent="0.2">
      <c r="E19" s="23" t="s">
        <v>44</v>
      </c>
      <c r="F19" s="27">
        <f ca="1">+$C$15+$C$16*F18-15018.5-$C$5/24</f>
        <v>45323.867382367505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55</v>
      </c>
      <c r="I20" s="8" t="s">
        <v>56</v>
      </c>
      <c r="J20" s="8" t="s">
        <v>57</v>
      </c>
      <c r="K20" s="8" t="s">
        <v>58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49" t="s">
        <v>59</v>
      </c>
    </row>
    <row r="21" spans="1:21" x14ac:dyDescent="0.2">
      <c r="A21" s="16" t="s">
        <v>30</v>
      </c>
      <c r="B21" s="76"/>
      <c r="C21" s="68">
        <v>14971.73</v>
      </c>
      <c r="D21" s="68"/>
      <c r="E21">
        <f t="shared" ref="E21:E52" si="0">+(C21-C$7)/C$8</f>
        <v>-9062.0427468030521</v>
      </c>
      <c r="F21">
        <f t="shared" ref="F21:F52" si="1">ROUND(2*E21,0)/2</f>
        <v>-9062</v>
      </c>
      <c r="G21">
        <f t="shared" ref="G21:G63" si="2">+C21-(C$7+F21*C$8)</f>
        <v>-0.17260799999712617</v>
      </c>
      <c r="I21">
        <f t="shared" ref="I21:I40" si="3">+G21</f>
        <v>-0.17260799999712617</v>
      </c>
      <c r="O21">
        <f t="shared" ref="O21:O52" ca="1" si="4">+C$11+C$12*$F21</f>
        <v>-0.17213690263673662</v>
      </c>
      <c r="Q21" s="2" t="s">
        <v>414</v>
      </c>
    </row>
    <row r="22" spans="1:21" x14ac:dyDescent="0.2">
      <c r="A22" s="9" t="s">
        <v>30</v>
      </c>
      <c r="B22" s="77"/>
      <c r="C22" s="12">
        <v>15787.646000000001</v>
      </c>
      <c r="D22" s="12"/>
      <c r="E22">
        <f t="shared" si="0"/>
        <v>-8859.9791080349369</v>
      </c>
      <c r="F22">
        <f t="shared" si="1"/>
        <v>-8860</v>
      </c>
      <c r="G22">
        <f t="shared" si="2"/>
        <v>8.436000000074273E-2</v>
      </c>
      <c r="I22">
        <f t="shared" si="3"/>
        <v>8.436000000074273E-2</v>
      </c>
      <c r="O22">
        <f t="shared" ca="1" si="4"/>
        <v>-0.16823745521478067</v>
      </c>
      <c r="Q22" s="2">
        <f t="shared" ref="Q21:Q52" si="5">+C22-15018.5</f>
        <v>769.14600000000064</v>
      </c>
    </row>
    <row r="23" spans="1:21" x14ac:dyDescent="0.2">
      <c r="A23" s="10" t="s">
        <v>30</v>
      </c>
      <c r="B23" s="78"/>
      <c r="C23" s="13">
        <v>15795.553</v>
      </c>
      <c r="D23" s="13"/>
      <c r="E23">
        <f t="shared" si="0"/>
        <v>-8858.0209197021431</v>
      </c>
      <c r="F23">
        <f t="shared" si="1"/>
        <v>-8858</v>
      </c>
      <c r="G23">
        <f t="shared" si="2"/>
        <v>-8.4472000002278946E-2</v>
      </c>
      <c r="I23">
        <f t="shared" si="3"/>
        <v>-8.4472000002278946E-2</v>
      </c>
      <c r="O23">
        <f t="shared" ca="1" si="4"/>
        <v>-0.16819884682446429</v>
      </c>
      <c r="Q23" s="2">
        <f t="shared" si="5"/>
        <v>777.05299999999988</v>
      </c>
    </row>
    <row r="24" spans="1:21" x14ac:dyDescent="0.2">
      <c r="A24" s="10" t="s">
        <v>30</v>
      </c>
      <c r="B24" s="78"/>
      <c r="C24" s="13">
        <v>15811.621999999999</v>
      </c>
      <c r="D24" s="13"/>
      <c r="E24">
        <f t="shared" si="0"/>
        <v>-8854.041391648565</v>
      </c>
      <c r="F24">
        <f t="shared" si="1"/>
        <v>-8854</v>
      </c>
      <c r="G24">
        <f t="shared" si="2"/>
        <v>-0.16713600000002771</v>
      </c>
      <c r="I24">
        <f t="shared" si="3"/>
        <v>-0.16713600000002771</v>
      </c>
      <c r="O24">
        <f t="shared" ca="1" si="4"/>
        <v>-0.16812163004383149</v>
      </c>
      <c r="Q24" s="2">
        <f t="shared" si="5"/>
        <v>793.12199999999939</v>
      </c>
    </row>
    <row r="25" spans="1:21" x14ac:dyDescent="0.2">
      <c r="A25" s="10" t="s">
        <v>30</v>
      </c>
      <c r="B25" s="78"/>
      <c r="C25" s="13">
        <v>15819.636</v>
      </c>
      <c r="D25" s="13"/>
      <c r="E25">
        <f t="shared" si="0"/>
        <v>-8852.0567044980635</v>
      </c>
      <c r="F25">
        <f t="shared" si="1"/>
        <v>-8852</v>
      </c>
      <c r="G25">
        <f t="shared" si="2"/>
        <v>-0.2289680000012595</v>
      </c>
      <c r="I25">
        <f t="shared" si="3"/>
        <v>-0.2289680000012595</v>
      </c>
      <c r="O25">
        <f t="shared" ca="1" si="4"/>
        <v>-0.16808302165351507</v>
      </c>
      <c r="Q25" s="2">
        <f t="shared" si="5"/>
        <v>801.13600000000042</v>
      </c>
    </row>
    <row r="26" spans="1:21" x14ac:dyDescent="0.2">
      <c r="A26" s="10" t="s">
        <v>30</v>
      </c>
      <c r="B26" s="78"/>
      <c r="C26" s="13">
        <v>16223.545</v>
      </c>
      <c r="D26" s="13"/>
      <c r="E26">
        <f t="shared" si="0"/>
        <v>-8752.0276300943369</v>
      </c>
      <c r="F26">
        <f t="shared" si="1"/>
        <v>-8752</v>
      </c>
      <c r="G26">
        <f t="shared" si="2"/>
        <v>-0.11156799999844225</v>
      </c>
      <c r="I26">
        <f t="shared" si="3"/>
        <v>-0.11156799999844225</v>
      </c>
      <c r="O26">
        <f t="shared" ca="1" si="4"/>
        <v>-0.16615260213769531</v>
      </c>
      <c r="Q26" s="2">
        <f t="shared" si="5"/>
        <v>1205.0450000000001</v>
      </c>
    </row>
    <row r="27" spans="1:21" x14ac:dyDescent="0.2">
      <c r="A27" s="10" t="s">
        <v>30</v>
      </c>
      <c r="B27" s="78"/>
      <c r="C27" s="13">
        <v>16869.636999999999</v>
      </c>
      <c r="D27" s="13"/>
      <c r="E27">
        <f t="shared" si="0"/>
        <v>-8592.0213298146882</v>
      </c>
      <c r="F27">
        <f t="shared" si="1"/>
        <v>-8592</v>
      </c>
      <c r="G27">
        <f t="shared" si="2"/>
        <v>-8.6127999999007443E-2</v>
      </c>
      <c r="I27">
        <f t="shared" si="3"/>
        <v>-8.6127999999007443E-2</v>
      </c>
      <c r="O27">
        <f t="shared" ca="1" si="4"/>
        <v>-0.16306393091238366</v>
      </c>
      <c r="Q27" s="2">
        <f t="shared" si="5"/>
        <v>1851.1369999999988</v>
      </c>
    </row>
    <row r="28" spans="1:21" x14ac:dyDescent="0.2">
      <c r="A28" s="10" t="s">
        <v>30</v>
      </c>
      <c r="B28" s="78"/>
      <c r="C28" s="13">
        <v>17293.53</v>
      </c>
      <c r="D28" s="13"/>
      <c r="E28">
        <f t="shared" si="0"/>
        <v>-8487.0431678123077</v>
      </c>
      <c r="F28">
        <f t="shared" si="1"/>
        <v>-8487</v>
      </c>
      <c r="G28">
        <f t="shared" si="2"/>
        <v>-0.17430800000147428</v>
      </c>
      <c r="I28">
        <f t="shared" si="3"/>
        <v>-0.17430800000147428</v>
      </c>
      <c r="O28">
        <f t="shared" ca="1" si="4"/>
        <v>-0.16103699042077291</v>
      </c>
      <c r="Q28" s="2">
        <f t="shared" si="5"/>
        <v>2275.0299999999988</v>
      </c>
    </row>
    <row r="29" spans="1:21" x14ac:dyDescent="0.2">
      <c r="A29" s="10" t="s">
        <v>30</v>
      </c>
      <c r="B29" s="78"/>
      <c r="C29" s="13">
        <v>17618.598000000002</v>
      </c>
      <c r="D29" s="13"/>
      <c r="E29">
        <f t="shared" si="0"/>
        <v>-8406.539264313571</v>
      </c>
      <c r="F29">
        <f t="shared" si="1"/>
        <v>-8406.5</v>
      </c>
      <c r="G29">
        <f t="shared" si="2"/>
        <v>-0.15854599999511265</v>
      </c>
      <c r="I29">
        <f t="shared" si="3"/>
        <v>-0.15854599999511265</v>
      </c>
      <c r="O29">
        <f t="shared" ca="1" si="4"/>
        <v>-0.15948300271053797</v>
      </c>
      <c r="Q29" s="2">
        <f t="shared" si="5"/>
        <v>2600.0980000000018</v>
      </c>
    </row>
    <row r="30" spans="1:21" x14ac:dyDescent="0.2">
      <c r="A30" s="10" t="s">
        <v>30</v>
      </c>
      <c r="B30" s="78"/>
      <c r="C30" s="13">
        <v>17646.567999999999</v>
      </c>
      <c r="D30" s="13"/>
      <c r="E30">
        <f t="shared" si="0"/>
        <v>-8399.6124238344728</v>
      </c>
      <c r="F30">
        <f t="shared" si="1"/>
        <v>-8399.5</v>
      </c>
      <c r="G30">
        <f t="shared" si="2"/>
        <v>-0.45395799999823794</v>
      </c>
      <c r="I30">
        <f t="shared" si="3"/>
        <v>-0.45395799999823794</v>
      </c>
      <c r="O30">
        <f t="shared" ca="1" si="4"/>
        <v>-0.1593478733444306</v>
      </c>
      <c r="Q30" s="2">
        <f t="shared" si="5"/>
        <v>2628.0679999999993</v>
      </c>
    </row>
    <row r="31" spans="1:21" x14ac:dyDescent="0.2">
      <c r="A31" s="10" t="s">
        <v>30</v>
      </c>
      <c r="B31" s="78"/>
      <c r="C31" s="13">
        <v>18349.542000000001</v>
      </c>
      <c r="D31" s="13"/>
      <c r="E31">
        <f t="shared" si="0"/>
        <v>-8225.5191539398038</v>
      </c>
      <c r="F31">
        <f t="shared" si="1"/>
        <v>-8225.5</v>
      </c>
      <c r="G31">
        <f t="shared" si="2"/>
        <v>-7.7341999996860977E-2</v>
      </c>
      <c r="I31">
        <f t="shared" si="3"/>
        <v>-7.7341999996860977E-2</v>
      </c>
      <c r="O31">
        <f t="shared" ca="1" si="4"/>
        <v>-0.15598894338690417</v>
      </c>
      <c r="Q31" s="2">
        <f t="shared" si="5"/>
        <v>3331.0420000000013</v>
      </c>
    </row>
    <row r="32" spans="1:21" x14ac:dyDescent="0.2">
      <c r="A32" s="10" t="s">
        <v>30</v>
      </c>
      <c r="B32" s="78"/>
      <c r="C32" s="13">
        <v>19356.907999999999</v>
      </c>
      <c r="D32" s="13"/>
      <c r="E32">
        <f t="shared" si="0"/>
        <v>-7976.0424436763915</v>
      </c>
      <c r="F32">
        <f t="shared" si="1"/>
        <v>-7976</v>
      </c>
      <c r="G32">
        <f t="shared" si="2"/>
        <v>-0.17138400000112597</v>
      </c>
      <c r="I32">
        <f t="shared" si="3"/>
        <v>-0.17138400000112597</v>
      </c>
      <c r="O32">
        <f t="shared" ca="1" si="4"/>
        <v>-0.15117254669493382</v>
      </c>
      <c r="Q32" s="2">
        <f t="shared" si="5"/>
        <v>4338.4079999999994</v>
      </c>
    </row>
    <row r="33" spans="1:17" x14ac:dyDescent="0.2">
      <c r="A33" s="10" t="s">
        <v>30</v>
      </c>
      <c r="B33" s="78"/>
      <c r="C33" s="13">
        <v>19709.93</v>
      </c>
      <c r="D33" s="13"/>
      <c r="E33">
        <f t="shared" si="0"/>
        <v>-7888.615662138588</v>
      </c>
      <c r="F33">
        <f t="shared" si="1"/>
        <v>-7888.5</v>
      </c>
      <c r="G33">
        <f t="shared" si="2"/>
        <v>-0.46703400000114925</v>
      </c>
      <c r="I33">
        <f t="shared" si="3"/>
        <v>-0.46703400000114925</v>
      </c>
      <c r="O33">
        <f t="shared" ca="1" si="4"/>
        <v>-0.14948342961859151</v>
      </c>
      <c r="Q33" s="2">
        <f t="shared" si="5"/>
        <v>4691.43</v>
      </c>
    </row>
    <row r="34" spans="1:17" x14ac:dyDescent="0.2">
      <c r="A34" s="10" t="s">
        <v>30</v>
      </c>
      <c r="B34" s="78"/>
      <c r="C34" s="13">
        <v>20166.582999999999</v>
      </c>
      <c r="D34" s="13"/>
      <c r="E34">
        <f t="shared" si="0"/>
        <v>-7775.5244041728456</v>
      </c>
      <c r="F34">
        <f t="shared" si="1"/>
        <v>-7775.5</v>
      </c>
      <c r="G34">
        <f t="shared" si="2"/>
        <v>-9.8541999999724794E-2</v>
      </c>
      <c r="I34">
        <f t="shared" si="3"/>
        <v>-9.8541999999724794E-2</v>
      </c>
      <c r="O34">
        <f t="shared" ca="1" si="4"/>
        <v>-0.14730205556571518</v>
      </c>
      <c r="Q34" s="2">
        <f t="shared" si="5"/>
        <v>5148.0829999999987</v>
      </c>
    </row>
    <row r="35" spans="1:17" x14ac:dyDescent="0.2">
      <c r="A35" s="10" t="s">
        <v>30</v>
      </c>
      <c r="B35" s="78"/>
      <c r="C35" s="13">
        <v>20507.690999999999</v>
      </c>
      <c r="D35" s="13"/>
      <c r="E35">
        <f t="shared" si="0"/>
        <v>-7691.0481545430866</v>
      </c>
      <c r="F35">
        <f t="shared" si="1"/>
        <v>-7691</v>
      </c>
      <c r="G35">
        <f t="shared" si="2"/>
        <v>-0.19444400000065798</v>
      </c>
      <c r="I35">
        <f t="shared" si="3"/>
        <v>-0.19444400000065798</v>
      </c>
      <c r="O35">
        <f t="shared" ca="1" si="4"/>
        <v>-0.14567085107484745</v>
      </c>
      <c r="Q35" s="2">
        <f t="shared" si="5"/>
        <v>5489.1909999999989</v>
      </c>
    </row>
    <row r="36" spans="1:17" x14ac:dyDescent="0.2">
      <c r="A36" s="10" t="s">
        <v>30</v>
      </c>
      <c r="B36" s="78"/>
      <c r="C36" s="13">
        <v>21642.503000000001</v>
      </c>
      <c r="D36" s="13"/>
      <c r="E36">
        <f t="shared" si="0"/>
        <v>-7410.0091235181708</v>
      </c>
      <c r="F36">
        <f t="shared" si="1"/>
        <v>-7410</v>
      </c>
      <c r="G36">
        <f t="shared" si="2"/>
        <v>-3.6840000000665896E-2</v>
      </c>
      <c r="I36">
        <f t="shared" si="3"/>
        <v>-3.6840000000665896E-2</v>
      </c>
      <c r="O36">
        <f t="shared" ca="1" si="4"/>
        <v>-0.14024637223539388</v>
      </c>
      <c r="Q36" s="2">
        <f t="shared" si="5"/>
        <v>6624.0030000000006</v>
      </c>
    </row>
    <row r="37" spans="1:17" x14ac:dyDescent="0.2">
      <c r="A37" s="10" t="s">
        <v>30</v>
      </c>
      <c r="B37" s="78"/>
      <c r="C37" s="13">
        <v>23713.828000000001</v>
      </c>
      <c r="D37" s="13"/>
      <c r="E37">
        <f t="shared" si="0"/>
        <v>-6897.0403049493843</v>
      </c>
      <c r="F37">
        <f t="shared" si="1"/>
        <v>-6897</v>
      </c>
      <c r="G37">
        <f t="shared" si="2"/>
        <v>-0.16274799999882816</v>
      </c>
      <c r="I37">
        <f t="shared" si="3"/>
        <v>-0.16274799999882816</v>
      </c>
      <c r="O37">
        <f t="shared" ca="1" si="4"/>
        <v>-0.13034332011923841</v>
      </c>
      <c r="Q37" s="2">
        <f t="shared" si="5"/>
        <v>8695.3280000000013</v>
      </c>
    </row>
    <row r="38" spans="1:17" x14ac:dyDescent="0.2">
      <c r="A38" s="32" t="s">
        <v>30</v>
      </c>
      <c r="B38" s="79"/>
      <c r="C38" s="39">
        <v>23743.724999999999</v>
      </c>
      <c r="D38" s="39"/>
      <c r="E38">
        <f t="shared" si="0"/>
        <v>-6889.6362380990595</v>
      </c>
      <c r="F38">
        <f t="shared" si="1"/>
        <v>-6889.5</v>
      </c>
      <c r="G38">
        <f t="shared" si="2"/>
        <v>-0.55011800000283984</v>
      </c>
      <c r="I38">
        <f t="shared" si="3"/>
        <v>-0.55011800000283984</v>
      </c>
      <c r="O38">
        <f t="shared" ca="1" si="4"/>
        <v>-0.13019853865555195</v>
      </c>
      <c r="Q38" s="2">
        <f t="shared" si="5"/>
        <v>8725.2249999999985</v>
      </c>
    </row>
    <row r="39" spans="1:17" x14ac:dyDescent="0.2">
      <c r="A39" s="32" t="s">
        <v>30</v>
      </c>
      <c r="B39" s="79"/>
      <c r="C39" s="39">
        <v>23794.707999999999</v>
      </c>
      <c r="D39" s="39"/>
      <c r="E39">
        <f t="shared" si="0"/>
        <v>-6877.0101705929501</v>
      </c>
      <c r="F39">
        <f t="shared" si="1"/>
        <v>-6877</v>
      </c>
      <c r="G39">
        <f t="shared" si="2"/>
        <v>-4.10680000022694E-2</v>
      </c>
      <c r="I39">
        <f t="shared" si="3"/>
        <v>-4.10680000022694E-2</v>
      </c>
      <c r="O39">
        <f t="shared" ca="1" si="4"/>
        <v>-0.12995723621607447</v>
      </c>
      <c r="Q39" s="2">
        <f t="shared" si="5"/>
        <v>8776.2079999999987</v>
      </c>
    </row>
    <row r="40" spans="1:17" x14ac:dyDescent="0.2">
      <c r="A40" s="32" t="s">
        <v>30</v>
      </c>
      <c r="B40" s="79"/>
      <c r="C40" s="39">
        <v>25966.737000000001</v>
      </c>
      <c r="D40" s="39"/>
      <c r="E40">
        <f t="shared" si="0"/>
        <v>-6339.1017544693841</v>
      </c>
      <c r="F40">
        <f t="shared" si="1"/>
        <v>-6339</v>
      </c>
      <c r="G40">
        <f t="shared" si="2"/>
        <v>-0.41087599999809754</v>
      </c>
      <c r="I40">
        <f t="shared" si="3"/>
        <v>-0.41087599999809754</v>
      </c>
      <c r="O40">
        <f t="shared" ca="1" si="4"/>
        <v>-0.11957157922096408</v>
      </c>
      <c r="Q40" s="2">
        <f t="shared" si="5"/>
        <v>10948.237000000001</v>
      </c>
    </row>
    <row r="41" spans="1:17" x14ac:dyDescent="0.2">
      <c r="A41" s="65" t="s">
        <v>13</v>
      </c>
      <c r="B41" s="80"/>
      <c r="C41" s="67">
        <f>+C24</f>
        <v>15811.621999999999</v>
      </c>
      <c r="D41" s="67" t="s">
        <v>15</v>
      </c>
      <c r="E41">
        <f t="shared" si="0"/>
        <v>-8854.041391648565</v>
      </c>
      <c r="F41">
        <f t="shared" si="1"/>
        <v>-8854</v>
      </c>
      <c r="G41">
        <f t="shared" si="2"/>
        <v>-0.16713600000002771</v>
      </c>
      <c r="H41">
        <f>+G41</f>
        <v>-0.16713600000002771</v>
      </c>
      <c r="O41">
        <f t="shared" ca="1" si="4"/>
        <v>-0.16812163004383149</v>
      </c>
      <c r="Q41" s="2">
        <f t="shared" si="5"/>
        <v>793.12199999999939</v>
      </c>
    </row>
    <row r="42" spans="1:17" x14ac:dyDescent="0.2">
      <c r="A42" s="32" t="s">
        <v>30</v>
      </c>
      <c r="B42" s="79"/>
      <c r="C42" s="39">
        <v>27089.652999999998</v>
      </c>
      <c r="D42" s="39"/>
      <c r="E42">
        <f t="shared" si="0"/>
        <v>-6061.0087976074792</v>
      </c>
      <c r="F42">
        <f t="shared" si="1"/>
        <v>-6061</v>
      </c>
      <c r="G42">
        <f t="shared" si="2"/>
        <v>-3.5524000002624234E-2</v>
      </c>
      <c r="I42">
        <f t="shared" ref="I42:I47" si="6">+G42</f>
        <v>-3.5524000002624234E-2</v>
      </c>
      <c r="O42">
        <f t="shared" ca="1" si="4"/>
        <v>-0.11420501296698508</v>
      </c>
      <c r="Q42" s="2">
        <f t="shared" si="5"/>
        <v>12071.152999999998</v>
      </c>
    </row>
    <row r="43" spans="1:17" x14ac:dyDescent="0.2">
      <c r="A43" s="32" t="s">
        <v>30</v>
      </c>
      <c r="B43" s="79"/>
      <c r="C43" s="39">
        <v>27097.620999999999</v>
      </c>
      <c r="D43" s="39"/>
      <c r="E43">
        <f t="shared" si="0"/>
        <v>-6059.0355024720675</v>
      </c>
      <c r="F43">
        <f t="shared" si="1"/>
        <v>-6059</v>
      </c>
      <c r="G43">
        <f t="shared" si="2"/>
        <v>-0.14335600000049453</v>
      </c>
      <c r="I43">
        <f t="shared" si="6"/>
        <v>-0.14335600000049453</v>
      </c>
      <c r="O43">
        <f t="shared" ca="1" si="4"/>
        <v>-0.1141664045766687</v>
      </c>
      <c r="Q43" s="2">
        <f t="shared" si="5"/>
        <v>12079.120999999999</v>
      </c>
    </row>
    <row r="44" spans="1:17" x14ac:dyDescent="0.2">
      <c r="A44" s="32" t="s">
        <v>30</v>
      </c>
      <c r="B44" s="79"/>
      <c r="C44" s="39">
        <v>27418.758000000002</v>
      </c>
      <c r="D44" s="39"/>
      <c r="E44">
        <f t="shared" si="0"/>
        <v>-5979.5051209584344</v>
      </c>
      <c r="F44">
        <f t="shared" si="1"/>
        <v>-5979.5</v>
      </c>
      <c r="G44">
        <f t="shared" si="2"/>
        <v>-2.0677999997133156E-2</v>
      </c>
      <c r="I44">
        <f t="shared" si="6"/>
        <v>-2.0677999997133156E-2</v>
      </c>
      <c r="O44">
        <f t="shared" ca="1" si="4"/>
        <v>-0.11263172106159197</v>
      </c>
      <c r="Q44" s="2">
        <f t="shared" si="5"/>
        <v>12400.258000000002</v>
      </c>
    </row>
    <row r="45" spans="1:17" x14ac:dyDescent="0.2">
      <c r="A45" s="32" t="s">
        <v>30</v>
      </c>
      <c r="B45" s="79"/>
      <c r="C45" s="39">
        <v>28096.878000000001</v>
      </c>
      <c r="D45" s="39"/>
      <c r="E45">
        <f t="shared" si="0"/>
        <v>-5811.5670063468378</v>
      </c>
      <c r="F45">
        <f t="shared" si="1"/>
        <v>-5811.5</v>
      </c>
      <c r="G45">
        <f t="shared" si="2"/>
        <v>-0.27056599999923492</v>
      </c>
      <c r="I45">
        <f t="shared" si="6"/>
        <v>-0.27056599999923492</v>
      </c>
      <c r="O45">
        <f t="shared" ca="1" si="4"/>
        <v>-0.10938861627501474</v>
      </c>
      <c r="Q45" s="2">
        <f t="shared" si="5"/>
        <v>13078.378000000001</v>
      </c>
    </row>
    <row r="46" spans="1:17" x14ac:dyDescent="0.2">
      <c r="A46" s="32" t="s">
        <v>30</v>
      </c>
      <c r="B46" s="79"/>
      <c r="C46" s="39">
        <v>28104.884999999998</v>
      </c>
      <c r="D46" s="39"/>
      <c r="E46">
        <f t="shared" si="0"/>
        <v>-5809.584052763852</v>
      </c>
      <c r="F46">
        <f t="shared" si="1"/>
        <v>-5809.5</v>
      </c>
      <c r="G46">
        <f t="shared" si="2"/>
        <v>-0.33939800000007381</v>
      </c>
      <c r="I46">
        <f t="shared" si="6"/>
        <v>-0.33939800000007381</v>
      </c>
      <c r="O46">
        <f t="shared" ca="1" si="4"/>
        <v>-0.10935000788469834</v>
      </c>
      <c r="Q46" s="2">
        <f t="shared" si="5"/>
        <v>13086.384999999998</v>
      </c>
    </row>
    <row r="47" spans="1:17" x14ac:dyDescent="0.2">
      <c r="A47" s="32" t="s">
        <v>30</v>
      </c>
      <c r="B47" s="79"/>
      <c r="C47" s="39">
        <v>28181.657999999999</v>
      </c>
      <c r="D47" s="39"/>
      <c r="E47">
        <f t="shared" si="0"/>
        <v>-5790.5710272328597</v>
      </c>
      <c r="F47">
        <f t="shared" si="1"/>
        <v>-5790.5</v>
      </c>
      <c r="G47">
        <f t="shared" si="2"/>
        <v>-0.28680199999871547</v>
      </c>
      <c r="I47">
        <f t="shared" si="6"/>
        <v>-0.28680199999871547</v>
      </c>
      <c r="O47">
        <f t="shared" ca="1" si="4"/>
        <v>-0.10898322817669259</v>
      </c>
      <c r="Q47" s="2">
        <f t="shared" si="5"/>
        <v>13163.157999999999</v>
      </c>
    </row>
    <row r="48" spans="1:17" x14ac:dyDescent="0.2">
      <c r="A48" s="66" t="s">
        <v>135</v>
      </c>
      <c r="B48" s="81" t="s">
        <v>46</v>
      </c>
      <c r="C48" s="70">
        <v>28870.477999999999</v>
      </c>
      <c r="D48" s="70" t="s">
        <v>56</v>
      </c>
      <c r="E48" s="33">
        <f t="shared" si="0"/>
        <v>-5619.983030850568</v>
      </c>
      <c r="F48">
        <f t="shared" si="1"/>
        <v>-5620</v>
      </c>
      <c r="G48">
        <f t="shared" si="2"/>
        <v>6.8520000000717118E-2</v>
      </c>
      <c r="H48">
        <f>+G48</f>
        <v>6.8520000000717118E-2</v>
      </c>
      <c r="O48">
        <f t="shared" ca="1" si="4"/>
        <v>-0.10569186290221987</v>
      </c>
      <c r="Q48" s="2">
        <f t="shared" si="5"/>
        <v>13851.977999999999</v>
      </c>
    </row>
    <row r="49" spans="1:21" x14ac:dyDescent="0.2">
      <c r="A49" s="32" t="s">
        <v>30</v>
      </c>
      <c r="B49" s="79"/>
      <c r="C49" s="39">
        <v>29245.697</v>
      </c>
      <c r="D49" s="39"/>
      <c r="E49">
        <f t="shared" si="0"/>
        <v>-5527.0591067273317</v>
      </c>
      <c r="F49">
        <f t="shared" si="1"/>
        <v>-5527</v>
      </c>
      <c r="G49">
        <f t="shared" si="2"/>
        <v>-0.23866799999814248</v>
      </c>
      <c r="I49">
        <f>+G49</f>
        <v>-0.23866799999814248</v>
      </c>
      <c r="O49">
        <f t="shared" ca="1" si="4"/>
        <v>-0.10389657275250748</v>
      </c>
      <c r="Q49" s="2">
        <f t="shared" si="5"/>
        <v>14227.197</v>
      </c>
    </row>
    <row r="50" spans="1:21" x14ac:dyDescent="0.2">
      <c r="A50" s="66" t="s">
        <v>135</v>
      </c>
      <c r="B50" s="81" t="s">
        <v>46</v>
      </c>
      <c r="C50" s="70">
        <v>29365.334999999999</v>
      </c>
      <c r="D50" s="70" t="s">
        <v>56</v>
      </c>
      <c r="E50" s="33">
        <f t="shared" si="0"/>
        <v>-5497.4304567009322</v>
      </c>
      <c r="F50">
        <f t="shared" si="1"/>
        <v>-5497.5</v>
      </c>
      <c r="G50">
        <f t="shared" si="2"/>
        <v>0.2808100000002014</v>
      </c>
      <c r="H50">
        <f>+G50</f>
        <v>0.2808100000002014</v>
      </c>
      <c r="O50">
        <f t="shared" ca="1" si="4"/>
        <v>-0.10332709899534064</v>
      </c>
      <c r="Q50" s="2">
        <f t="shared" si="5"/>
        <v>14346.834999999999</v>
      </c>
    </row>
    <row r="51" spans="1:21" x14ac:dyDescent="0.2">
      <c r="A51" s="66" t="s">
        <v>135</v>
      </c>
      <c r="B51" s="81" t="s">
        <v>46</v>
      </c>
      <c r="C51" s="70">
        <v>29589.618999999999</v>
      </c>
      <c r="D51" s="70" t="s">
        <v>56</v>
      </c>
      <c r="E51" s="33">
        <f t="shared" si="0"/>
        <v>-5441.8859629571298</v>
      </c>
      <c r="F51">
        <f t="shared" si="1"/>
        <v>-5442</v>
      </c>
      <c r="G51">
        <f t="shared" si="2"/>
        <v>0.46047199999884469</v>
      </c>
      <c r="H51">
        <f>+G51</f>
        <v>0.46047199999884469</v>
      </c>
      <c r="O51">
        <f t="shared" ca="1" si="4"/>
        <v>-0.10225571616406066</v>
      </c>
      <c r="Q51" s="2">
        <f t="shared" si="5"/>
        <v>14571.118999999999</v>
      </c>
    </row>
    <row r="52" spans="1:21" x14ac:dyDescent="0.2">
      <c r="A52" s="32" t="s">
        <v>30</v>
      </c>
      <c r="B52" s="79"/>
      <c r="C52" s="39">
        <v>29988.708999999999</v>
      </c>
      <c r="D52" s="39"/>
      <c r="E52">
        <f t="shared" si="0"/>
        <v>-5343.0503259602228</v>
      </c>
      <c r="F52">
        <f t="shared" si="1"/>
        <v>-5343</v>
      </c>
      <c r="G52">
        <f t="shared" si="2"/>
        <v>-0.20321200000034878</v>
      </c>
      <c r="I52">
        <f>+G52</f>
        <v>-0.20321200000034878</v>
      </c>
      <c r="O52">
        <f t="shared" ca="1" si="4"/>
        <v>-0.10034460084339908</v>
      </c>
      <c r="Q52" s="2">
        <f t="shared" si="5"/>
        <v>14970.208999999999</v>
      </c>
    </row>
    <row r="53" spans="1:21" x14ac:dyDescent="0.2">
      <c r="A53" s="32" t="s">
        <v>30</v>
      </c>
      <c r="B53" s="79"/>
      <c r="C53" s="39">
        <v>30327.769</v>
      </c>
      <c r="D53" s="39"/>
      <c r="E53">
        <f t="shared" ref="E53:E84" si="7">+(C53-C$7)/C$8</f>
        <v>-5259.081268654425</v>
      </c>
      <c r="F53">
        <f t="shared" ref="F53:F84" si="8">ROUND(2*E53,0)/2</f>
        <v>-5259</v>
      </c>
      <c r="G53">
        <f t="shared" si="2"/>
        <v>-0.32815599999958067</v>
      </c>
      <c r="I53">
        <f>+G53</f>
        <v>-0.32815599999958067</v>
      </c>
      <c r="O53">
        <f t="shared" ref="O53:O84" ca="1" si="9">+C$11+C$12*$F53</f>
        <v>-9.872304845011047E-2</v>
      </c>
      <c r="Q53" s="2">
        <f t="shared" ref="Q53:Q84" si="10">+C53-15018.5</f>
        <v>15309.269</v>
      </c>
    </row>
    <row r="54" spans="1:21" x14ac:dyDescent="0.2">
      <c r="A54" s="66" t="s">
        <v>135</v>
      </c>
      <c r="B54" s="81" t="s">
        <v>46</v>
      </c>
      <c r="C54" s="70">
        <v>30790.309000000001</v>
      </c>
      <c r="D54" s="70" t="s">
        <v>56</v>
      </c>
      <c r="E54" s="33">
        <f t="shared" si="7"/>
        <v>-5144.5320804097955</v>
      </c>
      <c r="F54">
        <f t="shared" si="8"/>
        <v>-5144.5</v>
      </c>
      <c r="G54">
        <f t="shared" si="2"/>
        <v>-0.12953799999741022</v>
      </c>
      <c r="H54">
        <f t="shared" ref="H54:H60" si="11">+G54</f>
        <v>-0.12953799999741022</v>
      </c>
      <c r="O54">
        <f t="shared" ca="1" si="9"/>
        <v>-9.6512718104496825E-2</v>
      </c>
      <c r="Q54" s="2">
        <f t="shared" si="10"/>
        <v>15771.809000000001</v>
      </c>
    </row>
    <row r="55" spans="1:21" x14ac:dyDescent="0.2">
      <c r="A55" s="66" t="s">
        <v>135</v>
      </c>
      <c r="B55" s="81" t="s">
        <v>34</v>
      </c>
      <c r="C55" s="70">
        <v>30792.365000000002</v>
      </c>
      <c r="D55" s="64" t="s">
        <v>56</v>
      </c>
      <c r="E55" s="33">
        <f t="shared" si="7"/>
        <v>-5144.0229068658182</v>
      </c>
      <c r="F55">
        <f t="shared" si="8"/>
        <v>-5144</v>
      </c>
      <c r="G55">
        <f t="shared" si="2"/>
        <v>-9.2495999997481704E-2</v>
      </c>
      <c r="H55">
        <f t="shared" si="11"/>
        <v>-9.2495999997481704E-2</v>
      </c>
      <c r="O55">
        <f t="shared" ca="1" si="9"/>
        <v>-9.6503066006917729E-2</v>
      </c>
      <c r="Q55" s="2">
        <f t="shared" si="10"/>
        <v>15773.865000000002</v>
      </c>
    </row>
    <row r="56" spans="1:21" x14ac:dyDescent="0.2">
      <c r="A56" s="66" t="s">
        <v>135</v>
      </c>
      <c r="B56" s="81" t="s">
        <v>34</v>
      </c>
      <c r="C56" s="70">
        <v>30920.61</v>
      </c>
      <c r="D56" s="70" t="s">
        <v>56</v>
      </c>
      <c r="E56" s="33">
        <f t="shared" si="7"/>
        <v>-5112.262711755272</v>
      </c>
      <c r="F56">
        <f t="shared" si="8"/>
        <v>-5112.5</v>
      </c>
      <c r="G56">
        <f t="shared" si="2"/>
        <v>0.95815000000220607</v>
      </c>
      <c r="H56">
        <f t="shared" si="11"/>
        <v>0.95815000000220607</v>
      </c>
      <c r="O56">
        <f t="shared" ca="1" si="9"/>
        <v>-9.5894983859434499E-2</v>
      </c>
      <c r="Q56" s="2">
        <f t="shared" si="10"/>
        <v>15902.11</v>
      </c>
    </row>
    <row r="57" spans="1:21" x14ac:dyDescent="0.2">
      <c r="A57" s="66" t="s">
        <v>135</v>
      </c>
      <c r="B57" s="81" t="s">
        <v>46</v>
      </c>
      <c r="C57" s="70">
        <v>31022.550999999999</v>
      </c>
      <c r="D57" s="70" t="s">
        <v>56</v>
      </c>
      <c r="E57" s="33">
        <f t="shared" si="7"/>
        <v>-5087.0167680556015</v>
      </c>
      <c r="F57">
        <f t="shared" si="8"/>
        <v>-5087</v>
      </c>
      <c r="G57">
        <f t="shared" si="2"/>
        <v>-6.7707999998674495E-2</v>
      </c>
      <c r="H57">
        <f t="shared" si="11"/>
        <v>-6.7707999998674495E-2</v>
      </c>
      <c r="O57">
        <f t="shared" ca="1" si="9"/>
        <v>-9.5402726882900454E-2</v>
      </c>
      <c r="Q57" s="2">
        <f t="shared" si="10"/>
        <v>16004.050999999999</v>
      </c>
    </row>
    <row r="58" spans="1:21" x14ac:dyDescent="0.2">
      <c r="A58" s="66" t="s">
        <v>135</v>
      </c>
      <c r="B58" s="81" t="s">
        <v>46</v>
      </c>
      <c r="C58" s="70">
        <v>31026.561000000002</v>
      </c>
      <c r="D58" s="70" t="s">
        <v>56</v>
      </c>
      <c r="E58" s="33">
        <f t="shared" si="7"/>
        <v>-5086.0236815228445</v>
      </c>
      <c r="F58">
        <f t="shared" si="8"/>
        <v>-5086</v>
      </c>
      <c r="G58">
        <f t="shared" si="2"/>
        <v>-9.5623999997769715E-2</v>
      </c>
      <c r="H58">
        <f t="shared" si="11"/>
        <v>-9.5623999997769715E-2</v>
      </c>
      <c r="O58">
        <f t="shared" ca="1" si="9"/>
        <v>-9.5383422687742248E-2</v>
      </c>
      <c r="Q58" s="2">
        <f t="shared" si="10"/>
        <v>16008.061000000002</v>
      </c>
    </row>
    <row r="59" spans="1:21" x14ac:dyDescent="0.2">
      <c r="A59" s="66" t="s">
        <v>135</v>
      </c>
      <c r="B59" s="81" t="s">
        <v>34</v>
      </c>
      <c r="C59" s="70">
        <v>31028.633000000002</v>
      </c>
      <c r="D59" s="70" t="s">
        <v>56</v>
      </c>
      <c r="E59" s="33">
        <f t="shared" si="7"/>
        <v>-5085.5105455388366</v>
      </c>
      <c r="F59">
        <f t="shared" si="8"/>
        <v>-5085.5</v>
      </c>
      <c r="G59">
        <f t="shared" si="2"/>
        <v>-4.2581999998219544E-2</v>
      </c>
      <c r="H59">
        <f t="shared" si="11"/>
        <v>-4.2581999998219544E-2</v>
      </c>
      <c r="O59">
        <f t="shared" ca="1" si="9"/>
        <v>-9.5373770590163151E-2</v>
      </c>
      <c r="Q59" s="2">
        <f t="shared" si="10"/>
        <v>16010.133000000002</v>
      </c>
    </row>
    <row r="60" spans="1:21" x14ac:dyDescent="0.2">
      <c r="A60" s="63" t="s">
        <v>135</v>
      </c>
      <c r="B60" s="82" t="s">
        <v>34</v>
      </c>
      <c r="C60" s="64">
        <v>33184.591999999997</v>
      </c>
      <c r="D60" s="64" t="s">
        <v>56</v>
      </c>
      <c r="E60" s="33">
        <f t="shared" si="7"/>
        <v>-4551.5819051213557</v>
      </c>
      <c r="F60">
        <f t="shared" si="8"/>
        <v>-4551.5</v>
      </c>
      <c r="G60">
        <f t="shared" si="2"/>
        <v>-0.33072600000741659</v>
      </c>
      <c r="H60">
        <f t="shared" si="11"/>
        <v>-0.33072600000741659</v>
      </c>
      <c r="O60">
        <f t="shared" ca="1" si="9"/>
        <v>-8.5065330375685533E-2</v>
      </c>
      <c r="Q60" s="2">
        <f t="shared" si="10"/>
        <v>18166.091999999997</v>
      </c>
    </row>
    <row r="61" spans="1:21" x14ac:dyDescent="0.2">
      <c r="A61" s="42" t="s">
        <v>30</v>
      </c>
      <c r="B61" s="83"/>
      <c r="C61" s="69">
        <v>46057.686999999998</v>
      </c>
      <c r="D61" s="69"/>
      <c r="E61">
        <f t="shared" si="7"/>
        <v>-1363.5277207351521</v>
      </c>
      <c r="F61">
        <f t="shared" si="8"/>
        <v>-1363.5</v>
      </c>
      <c r="G61">
        <f t="shared" si="2"/>
        <v>-0.11193400000047404</v>
      </c>
      <c r="I61">
        <f>+G61</f>
        <v>-0.11193400000047404</v>
      </c>
      <c r="O61">
        <f t="shared" ca="1" si="9"/>
        <v>-2.3523556211351007E-2</v>
      </c>
      <c r="Q61" s="2">
        <f t="shared" si="10"/>
        <v>31039.186999999998</v>
      </c>
    </row>
    <row r="62" spans="1:21" x14ac:dyDescent="0.2">
      <c r="A62" s="42" t="s">
        <v>30</v>
      </c>
      <c r="B62" s="83"/>
      <c r="C62" s="69">
        <v>46144.544000000002</v>
      </c>
      <c r="D62" s="69"/>
      <c r="E62">
        <f t="shared" si="7"/>
        <v>-1342.0173673746554</v>
      </c>
      <c r="F62">
        <f t="shared" si="8"/>
        <v>-1342</v>
      </c>
      <c r="G62">
        <f t="shared" si="2"/>
        <v>-7.0127999999385793E-2</v>
      </c>
      <c r="I62">
        <f>+G62</f>
        <v>-7.0127999999385793E-2</v>
      </c>
      <c r="O62">
        <f t="shared" ca="1" si="9"/>
        <v>-2.3108516015449755E-2</v>
      </c>
      <c r="Q62" s="2">
        <f t="shared" si="10"/>
        <v>31126.044000000002</v>
      </c>
    </row>
    <row r="63" spans="1:21" x14ac:dyDescent="0.2">
      <c r="A63" s="42" t="s">
        <v>30</v>
      </c>
      <c r="B63" s="83"/>
      <c r="C63" s="69">
        <v>46467.586000000003</v>
      </c>
      <c r="D63" s="69"/>
      <c r="E63">
        <f t="shared" si="7"/>
        <v>-1262.015207844838</v>
      </c>
      <c r="F63">
        <f t="shared" si="8"/>
        <v>-1262</v>
      </c>
      <c r="G63">
        <f t="shared" si="2"/>
        <v>-6.1407999994116835E-2</v>
      </c>
      <c r="I63">
        <f>+G63</f>
        <v>-6.1407999994116835E-2</v>
      </c>
      <c r="O63">
        <f t="shared" ca="1" si="9"/>
        <v>-2.1564180402793932E-2</v>
      </c>
      <c r="Q63" s="2">
        <f t="shared" si="10"/>
        <v>31449.086000000003</v>
      </c>
    </row>
    <row r="64" spans="1:21" x14ac:dyDescent="0.2">
      <c r="A64" s="42" t="s">
        <v>31</v>
      </c>
      <c r="B64" s="83"/>
      <c r="C64" s="69">
        <v>49004.398000000001</v>
      </c>
      <c r="D64" s="69">
        <v>1.0999999999999999E-2</v>
      </c>
      <c r="E64">
        <f t="shared" si="7"/>
        <v>-633.76736910822297</v>
      </c>
      <c r="F64">
        <f t="shared" si="8"/>
        <v>-634</v>
      </c>
      <c r="O64">
        <f t="shared" ca="1" si="9"/>
        <v>-9.4411458434457227E-3</v>
      </c>
      <c r="Q64" s="2">
        <f t="shared" si="10"/>
        <v>33985.898000000001</v>
      </c>
      <c r="U64" s="20">
        <v>0.93934399999852758</v>
      </c>
    </row>
    <row r="65" spans="1:17" x14ac:dyDescent="0.2">
      <c r="A65" s="63" t="s">
        <v>213</v>
      </c>
      <c r="B65" s="82" t="s">
        <v>46</v>
      </c>
      <c r="C65" s="64">
        <v>50489.411699999997</v>
      </c>
      <c r="D65" s="64" t="s">
        <v>56</v>
      </c>
      <c r="E65" s="33">
        <f t="shared" si="7"/>
        <v>-266.00001089671088</v>
      </c>
      <c r="F65">
        <f t="shared" si="8"/>
        <v>-266</v>
      </c>
      <c r="G65">
        <f t="shared" ref="G65:G81" si="12">+C65-(C$7+F65*C$8)</f>
        <v>-4.400000034365803E-5</v>
      </c>
      <c r="J65">
        <f t="shared" ref="J65:J71" si="13">+G65</f>
        <v>-4.400000034365803E-5</v>
      </c>
      <c r="O65">
        <f t="shared" ca="1" si="9"/>
        <v>-2.3372020252289396E-3</v>
      </c>
      <c r="Q65" s="2">
        <f t="shared" si="10"/>
        <v>35470.911699999997</v>
      </c>
    </row>
    <row r="66" spans="1:17" x14ac:dyDescent="0.2">
      <c r="A66" s="63" t="s">
        <v>216</v>
      </c>
      <c r="B66" s="82" t="s">
        <v>46</v>
      </c>
      <c r="C66" s="64">
        <v>50489.411699999997</v>
      </c>
      <c r="D66" s="64" t="s">
        <v>56</v>
      </c>
      <c r="E66" s="33">
        <f t="shared" si="7"/>
        <v>-266.00001089671088</v>
      </c>
      <c r="F66">
        <f t="shared" si="8"/>
        <v>-266</v>
      </c>
      <c r="G66">
        <f t="shared" si="12"/>
        <v>-4.400000034365803E-5</v>
      </c>
      <c r="J66">
        <f t="shared" si="13"/>
        <v>-4.400000034365803E-5</v>
      </c>
      <c r="O66">
        <f t="shared" ca="1" si="9"/>
        <v>-2.3372020252289396E-3</v>
      </c>
      <c r="Q66" s="2">
        <f t="shared" si="10"/>
        <v>35470.911699999997</v>
      </c>
    </row>
    <row r="67" spans="1:17" x14ac:dyDescent="0.2">
      <c r="A67" s="42" t="s">
        <v>32</v>
      </c>
      <c r="B67" s="83"/>
      <c r="C67" s="69">
        <v>50824.556700000001</v>
      </c>
      <c r="D67" s="40">
        <v>2.9999999999999997E-4</v>
      </c>
      <c r="E67">
        <f t="shared" si="7"/>
        <v>-183.00051313598379</v>
      </c>
      <c r="F67">
        <f t="shared" si="8"/>
        <v>-183</v>
      </c>
      <c r="G67">
        <f t="shared" si="12"/>
        <v>-2.0719999956781976E-3</v>
      </c>
      <c r="J67">
        <f t="shared" si="13"/>
        <v>-2.0719999956781976E-3</v>
      </c>
      <c r="O67">
        <f t="shared" ca="1" si="9"/>
        <v>-7.3495382709852378E-4</v>
      </c>
      <c r="Q67" s="2">
        <f t="shared" si="10"/>
        <v>35806.056700000001</v>
      </c>
    </row>
    <row r="68" spans="1:17" x14ac:dyDescent="0.2">
      <c r="A68" s="63" t="s">
        <v>216</v>
      </c>
      <c r="B68" s="82" t="s">
        <v>34</v>
      </c>
      <c r="C68" s="64">
        <v>51228.352899999998</v>
      </c>
      <c r="D68" s="64" t="s">
        <v>56</v>
      </c>
      <c r="E68" s="33">
        <f t="shared" si="7"/>
        <v>-82.999373934475642</v>
      </c>
      <c r="F68">
        <f t="shared" si="8"/>
        <v>-83</v>
      </c>
      <c r="G68">
        <f t="shared" si="12"/>
        <v>2.5279999972553924E-3</v>
      </c>
      <c r="J68">
        <f t="shared" si="13"/>
        <v>2.5279999972553924E-3</v>
      </c>
      <c r="O68">
        <f t="shared" ca="1" si="9"/>
        <v>1.1954656887212547E-3</v>
      </c>
      <c r="Q68" s="2">
        <f t="shared" si="10"/>
        <v>36209.852899999998</v>
      </c>
    </row>
    <row r="69" spans="1:17" x14ac:dyDescent="0.2">
      <c r="A69" s="63" t="s">
        <v>213</v>
      </c>
      <c r="B69" s="82" t="s">
        <v>34</v>
      </c>
      <c r="C69" s="64">
        <v>51228.352899999998</v>
      </c>
      <c r="D69" s="64" t="s">
        <v>56</v>
      </c>
      <c r="E69" s="33">
        <f t="shared" si="7"/>
        <v>-82.999373934475642</v>
      </c>
      <c r="F69">
        <f t="shared" si="8"/>
        <v>-83</v>
      </c>
      <c r="G69">
        <f t="shared" si="12"/>
        <v>2.5279999972553924E-3</v>
      </c>
      <c r="J69">
        <f t="shared" si="13"/>
        <v>2.5279999972553924E-3</v>
      </c>
      <c r="O69">
        <f t="shared" ca="1" si="9"/>
        <v>1.1954656887212547E-3</v>
      </c>
      <c r="Q69" s="2">
        <f t="shared" si="10"/>
        <v>36209.852899999998</v>
      </c>
    </row>
    <row r="70" spans="1:17" x14ac:dyDescent="0.2">
      <c r="A70" s="63" t="s">
        <v>216</v>
      </c>
      <c r="B70" s="82" t="s">
        <v>34</v>
      </c>
      <c r="C70" s="64">
        <v>51240.468699999998</v>
      </c>
      <c r="D70" s="64" t="s">
        <v>56</v>
      </c>
      <c r="E70" s="33">
        <f t="shared" si="7"/>
        <v>-79.998865751541771</v>
      </c>
      <c r="F70">
        <f t="shared" si="8"/>
        <v>-80</v>
      </c>
      <c r="G70">
        <f t="shared" si="12"/>
        <v>4.5800000007147901E-3</v>
      </c>
      <c r="J70">
        <f t="shared" si="13"/>
        <v>4.5800000007147901E-3</v>
      </c>
      <c r="O70">
        <f t="shared" ca="1" si="9"/>
        <v>1.253378274195848E-3</v>
      </c>
      <c r="Q70" s="2">
        <f t="shared" si="10"/>
        <v>36221.968699999998</v>
      </c>
    </row>
    <row r="71" spans="1:17" x14ac:dyDescent="0.2">
      <c r="A71" s="63" t="s">
        <v>213</v>
      </c>
      <c r="B71" s="82" t="s">
        <v>34</v>
      </c>
      <c r="C71" s="64">
        <v>51240.468699999998</v>
      </c>
      <c r="D71" s="64" t="s">
        <v>56</v>
      </c>
      <c r="E71" s="33">
        <f t="shared" si="7"/>
        <v>-79.998865751541771</v>
      </c>
      <c r="F71">
        <f t="shared" si="8"/>
        <v>-80</v>
      </c>
      <c r="G71">
        <f t="shared" si="12"/>
        <v>4.5800000007147901E-3</v>
      </c>
      <c r="J71">
        <f t="shared" si="13"/>
        <v>4.5800000007147901E-3</v>
      </c>
      <c r="O71">
        <f t="shared" ca="1" si="9"/>
        <v>1.253378274195848E-3</v>
      </c>
      <c r="Q71" s="2">
        <f t="shared" si="10"/>
        <v>36221.968699999998</v>
      </c>
    </row>
    <row r="72" spans="1:17" x14ac:dyDescent="0.2">
      <c r="A72" s="63" t="s">
        <v>232</v>
      </c>
      <c r="B72" s="82" t="s">
        <v>46</v>
      </c>
      <c r="C72" s="64">
        <v>51563.5046</v>
      </c>
      <c r="D72" s="64" t="s">
        <v>56</v>
      </c>
      <c r="E72" s="33">
        <f t="shared" si="7"/>
        <v>1.7830980139288786E-3</v>
      </c>
      <c r="F72">
        <f t="shared" si="8"/>
        <v>0</v>
      </c>
      <c r="G72">
        <f t="shared" si="12"/>
        <v>7.2000000000116415E-3</v>
      </c>
      <c r="K72">
        <f>+G72</f>
        <v>7.2000000000116415E-3</v>
      </c>
      <c r="O72">
        <f t="shared" ca="1" si="9"/>
        <v>2.7977138868516705E-3</v>
      </c>
      <c r="Q72" s="2">
        <f t="shared" si="10"/>
        <v>36545.0046</v>
      </c>
    </row>
    <row r="73" spans="1:17" x14ac:dyDescent="0.2">
      <c r="A73" s="63" t="s">
        <v>232</v>
      </c>
      <c r="B73" s="82" t="s">
        <v>46</v>
      </c>
      <c r="C73" s="64">
        <v>51575.606099999997</v>
      </c>
      <c r="D73" s="64" t="s">
        <v>56</v>
      </c>
      <c r="E73" s="33">
        <f t="shared" si="7"/>
        <v>2.9987498501695038</v>
      </c>
      <c r="F73">
        <f t="shared" si="8"/>
        <v>3</v>
      </c>
      <c r="G73">
        <f t="shared" si="12"/>
        <v>-5.0480000063544139E-3</v>
      </c>
      <c r="K73">
        <f>+G73</f>
        <v>-5.0480000063544139E-3</v>
      </c>
      <c r="O73">
        <f t="shared" ca="1" si="9"/>
        <v>2.855626472326264E-3</v>
      </c>
      <c r="Q73" s="2">
        <f t="shared" si="10"/>
        <v>36557.106099999997</v>
      </c>
    </row>
    <row r="74" spans="1:17" x14ac:dyDescent="0.2">
      <c r="A74" s="63" t="s">
        <v>232</v>
      </c>
      <c r="B74" s="82" t="s">
        <v>34</v>
      </c>
      <c r="C74" s="64">
        <v>51656.374600000003</v>
      </c>
      <c r="D74" s="64" t="s">
        <v>56</v>
      </c>
      <c r="E74" s="33">
        <f t="shared" si="7"/>
        <v>23.001270952640578</v>
      </c>
      <c r="F74">
        <f t="shared" si="8"/>
        <v>23</v>
      </c>
      <c r="G74">
        <f t="shared" si="12"/>
        <v>5.132000005687587E-3</v>
      </c>
      <c r="K74">
        <f>+G74</f>
        <v>5.132000005687587E-3</v>
      </c>
      <c r="O74">
        <f t="shared" ca="1" si="9"/>
        <v>3.2417103754902197E-3</v>
      </c>
      <c r="Q74" s="2">
        <f t="shared" si="10"/>
        <v>36637.874600000003</v>
      </c>
    </row>
    <row r="75" spans="1:17" x14ac:dyDescent="0.2">
      <c r="A75" s="63" t="s">
        <v>243</v>
      </c>
      <c r="B75" s="82" t="s">
        <v>46</v>
      </c>
      <c r="C75" s="64">
        <v>51967.284</v>
      </c>
      <c r="D75" s="64" t="s">
        <v>56</v>
      </c>
      <c r="E75" s="33">
        <f t="shared" si="7"/>
        <v>99.998761737490199</v>
      </c>
      <c r="F75">
        <f t="shared" si="8"/>
        <v>100</v>
      </c>
      <c r="G75">
        <f t="shared" si="12"/>
        <v>-4.9999999973806553E-3</v>
      </c>
      <c r="K75">
        <f>+G75</f>
        <v>-4.9999999973806553E-3</v>
      </c>
      <c r="O75">
        <f t="shared" ca="1" si="9"/>
        <v>4.728133402671449E-3</v>
      </c>
      <c r="Q75" s="2">
        <f t="shared" si="10"/>
        <v>36948.784</v>
      </c>
    </row>
    <row r="76" spans="1:17" x14ac:dyDescent="0.2">
      <c r="A76" s="63" t="s">
        <v>247</v>
      </c>
      <c r="B76" s="82" t="s">
        <v>46</v>
      </c>
      <c r="C76" s="64">
        <v>52278.220999999998</v>
      </c>
      <c r="D76" s="64" t="s">
        <v>56</v>
      </c>
      <c r="E76" s="33">
        <f t="shared" si="7"/>
        <v>177.00308773139349</v>
      </c>
      <c r="F76">
        <f t="shared" si="8"/>
        <v>177</v>
      </c>
      <c r="G76">
        <f t="shared" si="12"/>
        <v>1.2468000000808388E-2</v>
      </c>
      <c r="K76">
        <f>+G76</f>
        <v>1.2468000000808388E-2</v>
      </c>
      <c r="O76">
        <f t="shared" ca="1" si="9"/>
        <v>6.2145564298526782E-3</v>
      </c>
      <c r="Q76" s="2">
        <f t="shared" si="10"/>
        <v>37259.720999999998</v>
      </c>
    </row>
    <row r="77" spans="1:17" x14ac:dyDescent="0.2">
      <c r="A77" s="42" t="s">
        <v>33</v>
      </c>
      <c r="B77" s="83" t="s">
        <v>34</v>
      </c>
      <c r="C77" s="69">
        <v>52562.890800000001</v>
      </c>
      <c r="D77" s="69">
        <v>2.9999999999999997E-4</v>
      </c>
      <c r="E77">
        <f t="shared" si="7"/>
        <v>247.50227592649298</v>
      </c>
      <c r="F77">
        <f t="shared" si="8"/>
        <v>247.5</v>
      </c>
      <c r="G77">
        <f t="shared" si="12"/>
        <v>9.1900000043096952E-3</v>
      </c>
      <c r="J77">
        <f>+G77</f>
        <v>9.1900000043096952E-3</v>
      </c>
      <c r="O77">
        <f t="shared" ca="1" si="9"/>
        <v>7.5755021885056213E-3</v>
      </c>
      <c r="Q77" s="2">
        <f t="shared" si="10"/>
        <v>37544.390800000001</v>
      </c>
    </row>
    <row r="78" spans="1:17" x14ac:dyDescent="0.2">
      <c r="A78" s="63" t="s">
        <v>258</v>
      </c>
      <c r="B78" s="82" t="s">
        <v>46</v>
      </c>
      <c r="C78" s="64">
        <v>52675.951800000003</v>
      </c>
      <c r="D78" s="64" t="s">
        <v>56</v>
      </c>
      <c r="E78" s="33">
        <f t="shared" si="7"/>
        <v>275.50211544767211</v>
      </c>
      <c r="F78">
        <f t="shared" si="8"/>
        <v>275.5</v>
      </c>
      <c r="G78">
        <f t="shared" si="12"/>
        <v>8.5420000032172538E-3</v>
      </c>
      <c r="K78">
        <f>+G78</f>
        <v>8.5420000032172538E-3</v>
      </c>
      <c r="O78">
        <f t="shared" ca="1" si="9"/>
        <v>8.1160196529351594E-3</v>
      </c>
      <c r="Q78" s="2">
        <f t="shared" si="10"/>
        <v>37657.451800000003</v>
      </c>
    </row>
    <row r="79" spans="1:17" x14ac:dyDescent="0.2">
      <c r="A79" s="63" t="s">
        <v>258</v>
      </c>
      <c r="B79" s="82" t="s">
        <v>46</v>
      </c>
      <c r="C79" s="64">
        <v>52677.9686</v>
      </c>
      <c r="D79" s="64" t="s">
        <v>56</v>
      </c>
      <c r="E79" s="33">
        <f t="shared" si="7"/>
        <v>276.00158101357232</v>
      </c>
      <c r="F79">
        <f t="shared" si="8"/>
        <v>276</v>
      </c>
      <c r="G79">
        <f t="shared" si="12"/>
        <v>6.3840000002528541E-3</v>
      </c>
      <c r="K79">
        <f>+G79</f>
        <v>6.3840000002528541E-3</v>
      </c>
      <c r="O79">
        <f t="shared" ca="1" si="9"/>
        <v>8.1256717505142594E-3</v>
      </c>
      <c r="Q79" s="2">
        <f t="shared" si="10"/>
        <v>37659.4686</v>
      </c>
    </row>
    <row r="80" spans="1:17" x14ac:dyDescent="0.2">
      <c r="A80" s="63" t="s">
        <v>258</v>
      </c>
      <c r="B80" s="82" t="s">
        <v>46</v>
      </c>
      <c r="C80" s="64">
        <v>52679.990100000003</v>
      </c>
      <c r="D80" s="64" t="s">
        <v>56</v>
      </c>
      <c r="E80" s="33">
        <f t="shared" si="7"/>
        <v>276.5022105462329</v>
      </c>
      <c r="F80">
        <f t="shared" si="8"/>
        <v>276.5</v>
      </c>
      <c r="G80">
        <f t="shared" si="12"/>
        <v>8.926000002247747E-3</v>
      </c>
      <c r="K80">
        <f>+G80</f>
        <v>8.926000002247747E-3</v>
      </c>
      <c r="O80">
        <f t="shared" ca="1" si="9"/>
        <v>8.1353238480933576E-3</v>
      </c>
      <c r="Q80" s="2">
        <f t="shared" si="10"/>
        <v>37661.490100000003</v>
      </c>
    </row>
    <row r="81" spans="1:21" x14ac:dyDescent="0.2">
      <c r="A81" s="63" t="s">
        <v>258</v>
      </c>
      <c r="B81" s="82" t="s">
        <v>46</v>
      </c>
      <c r="C81" s="64">
        <v>52682.0095</v>
      </c>
      <c r="D81" s="64" t="s">
        <v>56</v>
      </c>
      <c r="E81" s="33">
        <f t="shared" si="7"/>
        <v>277.00232000863809</v>
      </c>
      <c r="F81">
        <f t="shared" si="8"/>
        <v>277</v>
      </c>
      <c r="G81">
        <f t="shared" si="12"/>
        <v>9.3679999990854412E-3</v>
      </c>
      <c r="K81">
        <f>+G81</f>
        <v>9.3679999990854412E-3</v>
      </c>
      <c r="O81">
        <f t="shared" ca="1" si="9"/>
        <v>8.1449759456724558E-3</v>
      </c>
      <c r="Q81" s="2">
        <f t="shared" si="10"/>
        <v>37663.5095</v>
      </c>
    </row>
    <row r="82" spans="1:21" x14ac:dyDescent="0.2">
      <c r="A82" s="42" t="s">
        <v>35</v>
      </c>
      <c r="B82" s="38"/>
      <c r="C82" s="36">
        <v>52690.3194</v>
      </c>
      <c r="D82" s="36">
        <v>6.9999999999999999E-4</v>
      </c>
      <c r="E82">
        <f t="shared" si="7"/>
        <v>279.06028753446088</v>
      </c>
      <c r="F82">
        <f t="shared" si="8"/>
        <v>279</v>
      </c>
      <c r="O82">
        <f t="shared" ca="1" si="9"/>
        <v>8.183584335988852E-3</v>
      </c>
      <c r="Q82" s="2">
        <f t="shared" si="10"/>
        <v>37671.8194</v>
      </c>
      <c r="U82" s="20">
        <v>0.24343599999701837</v>
      </c>
    </row>
    <row r="83" spans="1:21" x14ac:dyDescent="0.2">
      <c r="A83" s="42" t="s">
        <v>35</v>
      </c>
      <c r="B83" s="37" t="s">
        <v>34</v>
      </c>
      <c r="C83" s="36">
        <v>52692.372799999997</v>
      </c>
      <c r="D83" s="36">
        <v>1.6000000000000001E-3</v>
      </c>
      <c r="E83" s="33">
        <f t="shared" si="7"/>
        <v>279.56881718193176</v>
      </c>
      <c r="F83">
        <f t="shared" si="8"/>
        <v>279.5</v>
      </c>
      <c r="O83">
        <f t="shared" ca="1" si="9"/>
        <v>8.1932364335679519E-3</v>
      </c>
      <c r="Q83" s="2">
        <f t="shared" si="10"/>
        <v>37673.872799999997</v>
      </c>
      <c r="U83" s="20">
        <v>0.27787799999350682</v>
      </c>
    </row>
    <row r="84" spans="1:21" x14ac:dyDescent="0.2">
      <c r="A84" s="42" t="s">
        <v>35</v>
      </c>
      <c r="B84" s="37"/>
      <c r="C84" s="36">
        <v>52694.415200000003</v>
      </c>
      <c r="D84" s="36">
        <v>2.9999999999999997E-4</v>
      </c>
      <c r="E84" s="33">
        <f t="shared" si="7"/>
        <v>280.07462265188354</v>
      </c>
      <c r="F84">
        <f t="shared" si="8"/>
        <v>280</v>
      </c>
      <c r="O84">
        <f t="shared" ca="1" si="9"/>
        <v>8.2028885311470484E-3</v>
      </c>
      <c r="Q84" s="2">
        <f t="shared" si="10"/>
        <v>37675.915200000003</v>
      </c>
      <c r="U84" s="20">
        <v>0.30132000000594417</v>
      </c>
    </row>
    <row r="85" spans="1:21" x14ac:dyDescent="0.2">
      <c r="A85" s="34" t="s">
        <v>36</v>
      </c>
      <c r="B85" s="37"/>
      <c r="C85" s="35">
        <v>52718.353600000002</v>
      </c>
      <c r="D85" s="35">
        <v>8.9999999999999998E-4</v>
      </c>
      <c r="E85" s="33">
        <f t="shared" ref="E85:E115" si="14">+(C85-C$7)/C$8</f>
        <v>286.00302730418412</v>
      </c>
      <c r="F85">
        <f t="shared" ref="F85:F116" si="15">ROUND(2*E85,0)/2</f>
        <v>286</v>
      </c>
      <c r="G85">
        <f t="shared" ref="G85:G115" si="16">+C85-(C$7+F85*C$8)</f>
        <v>1.2224000005517155E-2</v>
      </c>
      <c r="J85">
        <f>+G85</f>
        <v>1.2224000005517155E-2</v>
      </c>
      <c r="O85">
        <f t="shared" ref="O85:O115" ca="1" si="17">+C$11+C$12*$F85</f>
        <v>8.3187137020962372E-3</v>
      </c>
      <c r="Q85" s="2">
        <f t="shared" ref="Q85:Q115" si="18">+C85-15018.5</f>
        <v>37699.853600000002</v>
      </c>
    </row>
    <row r="86" spans="1:21" x14ac:dyDescent="0.2">
      <c r="A86" s="36" t="s">
        <v>35</v>
      </c>
      <c r="B86" s="37" t="s">
        <v>46</v>
      </c>
      <c r="C86" s="36">
        <v>52722.387699999999</v>
      </c>
      <c r="D86" s="36">
        <v>6.9999999999999999E-4</v>
      </c>
      <c r="E86" s="33">
        <f t="shared" si="14"/>
        <v>287.00208226223606</v>
      </c>
      <c r="F86">
        <f t="shared" si="15"/>
        <v>287</v>
      </c>
      <c r="G86">
        <f t="shared" si="16"/>
        <v>8.4080000015092082E-3</v>
      </c>
      <c r="J86">
        <f>+G86</f>
        <v>8.4080000015092082E-3</v>
      </c>
      <c r="O86">
        <f t="shared" ca="1" si="17"/>
        <v>8.3380178972544336E-3</v>
      </c>
      <c r="Q86" s="2">
        <f t="shared" si="18"/>
        <v>37703.887699999999</v>
      </c>
    </row>
    <row r="87" spans="1:21" x14ac:dyDescent="0.2">
      <c r="A87" s="40" t="s">
        <v>35</v>
      </c>
      <c r="B87" s="41" t="s">
        <v>46</v>
      </c>
      <c r="C87" s="40">
        <v>52726.425000000003</v>
      </c>
      <c r="D87" s="40">
        <v>3.0000000000000001E-3</v>
      </c>
      <c r="E87" s="33">
        <f t="shared" si="14"/>
        <v>288.00192970829573</v>
      </c>
      <c r="F87">
        <f t="shared" si="15"/>
        <v>288</v>
      </c>
      <c r="G87">
        <f t="shared" si="16"/>
        <v>7.7920000039739534E-3</v>
      </c>
      <c r="J87">
        <f>+G87</f>
        <v>7.7920000039739534E-3</v>
      </c>
      <c r="O87">
        <f t="shared" ca="1" si="17"/>
        <v>8.3573220924126317E-3</v>
      </c>
      <c r="Q87" s="2">
        <f t="shared" si="18"/>
        <v>37707.925000000003</v>
      </c>
    </row>
    <row r="88" spans="1:21" x14ac:dyDescent="0.2">
      <c r="A88" s="34" t="s">
        <v>38</v>
      </c>
      <c r="B88" s="38" t="s">
        <v>34</v>
      </c>
      <c r="C88" s="36">
        <v>53360.381000000001</v>
      </c>
      <c r="D88" s="36">
        <v>5.9999999999999995E-4</v>
      </c>
      <c r="E88" s="33">
        <f t="shared" si="14"/>
        <v>445.00271922447149</v>
      </c>
      <c r="F88">
        <f t="shared" si="15"/>
        <v>445</v>
      </c>
      <c r="G88">
        <f t="shared" si="16"/>
        <v>1.0979999999108259E-2</v>
      </c>
      <c r="J88">
        <f>+G88</f>
        <v>1.0979999999108259E-2</v>
      </c>
      <c r="O88">
        <f t="shared" ca="1" si="17"/>
        <v>1.1388080732249683E-2</v>
      </c>
      <c r="Q88" s="2">
        <f t="shared" si="18"/>
        <v>38341.881000000001</v>
      </c>
    </row>
    <row r="89" spans="1:21" x14ac:dyDescent="0.2">
      <c r="A89" s="40" t="s">
        <v>52</v>
      </c>
      <c r="B89" s="41" t="s">
        <v>34</v>
      </c>
      <c r="C89" s="40">
        <v>53733.888899999998</v>
      </c>
      <c r="D89" s="40">
        <v>6.9999999999999999E-4</v>
      </c>
      <c r="E89" s="33">
        <f t="shared" si="14"/>
        <v>537.50288515164698</v>
      </c>
      <c r="F89">
        <f t="shared" si="15"/>
        <v>537.5</v>
      </c>
      <c r="G89">
        <f t="shared" si="16"/>
        <v>1.1650000000372529E-2</v>
      </c>
      <c r="K89">
        <f t="shared" ref="K89:K112" si="19">+G89</f>
        <v>1.1650000000372529E-2</v>
      </c>
      <c r="O89">
        <f t="shared" ca="1" si="17"/>
        <v>1.3173718784382978E-2</v>
      </c>
      <c r="Q89" s="2">
        <f t="shared" si="18"/>
        <v>38715.388899999998</v>
      </c>
    </row>
    <row r="90" spans="1:21" x14ac:dyDescent="0.2">
      <c r="A90" s="40" t="s">
        <v>52</v>
      </c>
      <c r="B90" s="41" t="s">
        <v>34</v>
      </c>
      <c r="C90" s="40">
        <v>53733.890299999999</v>
      </c>
      <c r="D90" s="40">
        <v>4.0000000000000002E-4</v>
      </c>
      <c r="E90" s="33">
        <f t="shared" si="14"/>
        <v>537.50323186514993</v>
      </c>
      <c r="F90">
        <f t="shared" si="15"/>
        <v>537.5</v>
      </c>
      <c r="G90">
        <f t="shared" si="16"/>
        <v>1.3050000001385342E-2</v>
      </c>
      <c r="K90">
        <f t="shared" si="19"/>
        <v>1.3050000001385342E-2</v>
      </c>
      <c r="O90">
        <f t="shared" ca="1" si="17"/>
        <v>1.3173718784382978E-2</v>
      </c>
      <c r="Q90" s="2">
        <f t="shared" si="18"/>
        <v>38715.390299999999</v>
      </c>
    </row>
    <row r="91" spans="1:21" x14ac:dyDescent="0.2">
      <c r="A91" s="40" t="s">
        <v>52</v>
      </c>
      <c r="B91" s="41" t="s">
        <v>34</v>
      </c>
      <c r="C91" s="40">
        <v>53741.965799999998</v>
      </c>
      <c r="D91" s="40">
        <v>5.9999999999999995E-4</v>
      </c>
      <c r="E91" s="33">
        <f t="shared" si="14"/>
        <v>539.50314964451911</v>
      </c>
      <c r="F91">
        <f t="shared" si="15"/>
        <v>539.5</v>
      </c>
      <c r="G91">
        <f t="shared" si="16"/>
        <v>1.2717999998130836E-2</v>
      </c>
      <c r="K91">
        <f t="shared" si="19"/>
        <v>1.2717999998130836E-2</v>
      </c>
      <c r="O91">
        <f t="shared" ca="1" si="17"/>
        <v>1.3212327174699374E-2</v>
      </c>
      <c r="Q91" s="2">
        <f t="shared" si="18"/>
        <v>38723.465799999998</v>
      </c>
    </row>
    <row r="92" spans="1:21" x14ac:dyDescent="0.2">
      <c r="A92" s="40" t="s">
        <v>52</v>
      </c>
      <c r="B92" s="41" t="s">
        <v>46</v>
      </c>
      <c r="C92" s="40">
        <v>53808.592100000002</v>
      </c>
      <c r="D92" s="40">
        <v>5.9999999999999995E-4</v>
      </c>
      <c r="E92" s="33">
        <f t="shared" si="14"/>
        <v>556.00331953413627</v>
      </c>
      <c r="F92">
        <f t="shared" si="15"/>
        <v>556</v>
      </c>
      <c r="G92">
        <f t="shared" si="16"/>
        <v>1.3404000004811678E-2</v>
      </c>
      <c r="K92">
        <f t="shared" si="19"/>
        <v>1.3404000004811678E-2</v>
      </c>
      <c r="O92">
        <f t="shared" ca="1" si="17"/>
        <v>1.3530846394809637E-2</v>
      </c>
      <c r="Q92" s="2">
        <f t="shared" si="18"/>
        <v>38790.092100000002</v>
      </c>
    </row>
    <row r="93" spans="1:21" x14ac:dyDescent="0.2">
      <c r="A93" s="40" t="s">
        <v>52</v>
      </c>
      <c r="B93" s="41" t="s">
        <v>34</v>
      </c>
      <c r="C93" s="40">
        <v>53818.687100000003</v>
      </c>
      <c r="D93" s="40">
        <v>2.9999999999999997E-4</v>
      </c>
      <c r="E93" s="33">
        <f t="shared" si="14"/>
        <v>558.50337154116198</v>
      </c>
      <c r="F93">
        <f t="shared" si="15"/>
        <v>558.5</v>
      </c>
      <c r="G93">
        <f t="shared" si="16"/>
        <v>1.3614000003144611E-2</v>
      </c>
      <c r="K93">
        <f t="shared" si="19"/>
        <v>1.3614000003144611E-2</v>
      </c>
      <c r="O93">
        <f t="shared" ca="1" si="17"/>
        <v>1.3579106882705132E-2</v>
      </c>
      <c r="Q93" s="2">
        <f t="shared" si="18"/>
        <v>38800.187100000003</v>
      </c>
    </row>
    <row r="94" spans="1:21" x14ac:dyDescent="0.2">
      <c r="A94" s="40" t="s">
        <v>52</v>
      </c>
      <c r="B94" s="41" t="s">
        <v>46</v>
      </c>
      <c r="C94" s="40">
        <v>54042.791799999999</v>
      </c>
      <c r="D94" s="40">
        <v>4.0000000000000002E-4</v>
      </c>
      <c r="E94" s="33">
        <f t="shared" si="14"/>
        <v>614.0034611913668</v>
      </c>
      <c r="F94">
        <f t="shared" si="15"/>
        <v>614</v>
      </c>
      <c r="G94">
        <f t="shared" si="16"/>
        <v>1.3976000002003275E-2</v>
      </c>
      <c r="K94">
        <f t="shared" si="19"/>
        <v>1.3976000002003275E-2</v>
      </c>
      <c r="O94">
        <f t="shared" ca="1" si="17"/>
        <v>1.4650489713985108E-2</v>
      </c>
      <c r="Q94" s="2">
        <f t="shared" si="18"/>
        <v>39024.291799999999</v>
      </c>
    </row>
    <row r="95" spans="1:21" x14ac:dyDescent="0.2">
      <c r="A95" s="40" t="s">
        <v>52</v>
      </c>
      <c r="B95" s="41" t="s">
        <v>34</v>
      </c>
      <c r="C95" s="40">
        <v>54044.814200000001</v>
      </c>
      <c r="D95" s="40">
        <v>4.0000000000000002E-4</v>
      </c>
      <c r="E95" s="33">
        <f t="shared" si="14"/>
        <v>614.5043136112788</v>
      </c>
      <c r="F95">
        <f t="shared" si="15"/>
        <v>614.5</v>
      </c>
      <c r="G95">
        <f t="shared" si="16"/>
        <v>1.7418000003090128E-2</v>
      </c>
      <c r="K95">
        <f t="shared" si="19"/>
        <v>1.7418000003090128E-2</v>
      </c>
      <c r="O95">
        <f t="shared" ca="1" si="17"/>
        <v>1.4660141811564208E-2</v>
      </c>
      <c r="Q95" s="2">
        <f t="shared" si="18"/>
        <v>39026.314200000001</v>
      </c>
    </row>
    <row r="96" spans="1:21" x14ac:dyDescent="0.2">
      <c r="A96" s="40" t="s">
        <v>52</v>
      </c>
      <c r="B96" s="41" t="s">
        <v>46</v>
      </c>
      <c r="C96" s="40">
        <v>54046.830300000001</v>
      </c>
      <c r="D96" s="40">
        <v>2.9999999999999997E-4</v>
      </c>
      <c r="E96" s="33">
        <f t="shared" si="14"/>
        <v>615.00360582042845</v>
      </c>
      <c r="F96">
        <f t="shared" si="15"/>
        <v>615</v>
      </c>
      <c r="G96">
        <f t="shared" si="16"/>
        <v>1.4560000003257301E-2</v>
      </c>
      <c r="K96">
        <f t="shared" si="19"/>
        <v>1.4560000003257301E-2</v>
      </c>
      <c r="O96">
        <f t="shared" ca="1" si="17"/>
        <v>1.4669793909143306E-2</v>
      </c>
      <c r="Q96" s="2">
        <f t="shared" si="18"/>
        <v>39028.330300000001</v>
      </c>
    </row>
    <row r="97" spans="1:17" x14ac:dyDescent="0.2">
      <c r="A97" s="40" t="s">
        <v>52</v>
      </c>
      <c r="B97" s="41" t="s">
        <v>34</v>
      </c>
      <c r="C97" s="40">
        <v>54048.849199999997</v>
      </c>
      <c r="D97" s="40">
        <v>4.0000000000000002E-4</v>
      </c>
      <c r="E97" s="33">
        <f t="shared" si="14"/>
        <v>615.50359145658228</v>
      </c>
      <c r="F97">
        <f t="shared" si="15"/>
        <v>615.5</v>
      </c>
      <c r="G97">
        <f t="shared" si="16"/>
        <v>1.4501999998174142E-2</v>
      </c>
      <c r="K97">
        <f t="shared" si="19"/>
        <v>1.4501999998174142E-2</v>
      </c>
      <c r="O97">
        <f t="shared" ca="1" si="17"/>
        <v>1.4679446006722406E-2</v>
      </c>
      <c r="Q97" s="2">
        <f t="shared" si="18"/>
        <v>39030.349199999997</v>
      </c>
    </row>
    <row r="98" spans="1:17" x14ac:dyDescent="0.2">
      <c r="A98" s="40" t="s">
        <v>52</v>
      </c>
      <c r="B98" s="41" t="s">
        <v>46</v>
      </c>
      <c r="C98" s="40">
        <v>54050.867899999997</v>
      </c>
      <c r="D98" s="40">
        <v>6.9999999999999999E-4</v>
      </c>
      <c r="E98" s="33">
        <f t="shared" si="14"/>
        <v>616.00352756223685</v>
      </c>
      <c r="F98">
        <f t="shared" si="15"/>
        <v>616</v>
      </c>
      <c r="G98">
        <f t="shared" si="16"/>
        <v>1.4243999998143408E-2</v>
      </c>
      <c r="K98">
        <f t="shared" si="19"/>
        <v>1.4243999998143408E-2</v>
      </c>
      <c r="O98">
        <f t="shared" ca="1" si="17"/>
        <v>1.4689098104301504E-2</v>
      </c>
      <c r="Q98" s="2">
        <f t="shared" si="18"/>
        <v>39032.367899999997</v>
      </c>
    </row>
    <row r="99" spans="1:17" x14ac:dyDescent="0.2">
      <c r="A99" s="40" t="s">
        <v>52</v>
      </c>
      <c r="B99" s="41" t="s">
        <v>34</v>
      </c>
      <c r="C99" s="40">
        <v>54052.8871</v>
      </c>
      <c r="D99" s="40">
        <v>5.0000000000000001E-4</v>
      </c>
      <c r="E99" s="33">
        <f t="shared" si="14"/>
        <v>616.50358749414295</v>
      </c>
      <c r="F99">
        <f t="shared" si="15"/>
        <v>616.5</v>
      </c>
      <c r="G99">
        <f t="shared" si="16"/>
        <v>1.4486000000033528E-2</v>
      </c>
      <c r="K99">
        <f t="shared" si="19"/>
        <v>1.4486000000033528E-2</v>
      </c>
      <c r="O99">
        <f t="shared" ca="1" si="17"/>
        <v>1.4698750201880603E-2</v>
      </c>
      <c r="Q99" s="2">
        <f t="shared" si="18"/>
        <v>39034.3871</v>
      </c>
    </row>
    <row r="100" spans="1:17" x14ac:dyDescent="0.2">
      <c r="A100" s="40" t="s">
        <v>52</v>
      </c>
      <c r="B100" s="41" t="s">
        <v>46</v>
      </c>
      <c r="C100" s="40">
        <v>54058.9444</v>
      </c>
      <c r="D100" s="40">
        <v>2.9999999999999997E-4</v>
      </c>
      <c r="E100" s="33">
        <f t="shared" si="14"/>
        <v>618.00369299410886</v>
      </c>
      <c r="F100">
        <f t="shared" si="15"/>
        <v>618</v>
      </c>
      <c r="G100">
        <f t="shared" si="16"/>
        <v>1.4911999998730607E-2</v>
      </c>
      <c r="K100">
        <f t="shared" si="19"/>
        <v>1.4911999998730607E-2</v>
      </c>
      <c r="O100">
        <f t="shared" ca="1" si="17"/>
        <v>1.4727706494617901E-2</v>
      </c>
      <c r="Q100" s="2">
        <f t="shared" si="18"/>
        <v>39040.4444</v>
      </c>
    </row>
    <row r="101" spans="1:17" x14ac:dyDescent="0.2">
      <c r="A101" s="40" t="s">
        <v>52</v>
      </c>
      <c r="B101" s="41" t="s">
        <v>34</v>
      </c>
      <c r="C101" s="40">
        <v>54060.961300000003</v>
      </c>
      <c r="D101" s="40">
        <v>5.0000000000000001E-4</v>
      </c>
      <c r="E101" s="33">
        <f t="shared" si="14"/>
        <v>618.50318332526047</v>
      </c>
      <c r="F101">
        <f t="shared" si="15"/>
        <v>618.5</v>
      </c>
      <c r="G101">
        <f t="shared" si="16"/>
        <v>1.2854000000515953E-2</v>
      </c>
      <c r="K101">
        <f t="shared" si="19"/>
        <v>1.2854000000515953E-2</v>
      </c>
      <c r="O101">
        <f t="shared" ca="1" si="17"/>
        <v>1.4737358592196999E-2</v>
      </c>
      <c r="Q101" s="2">
        <f t="shared" si="18"/>
        <v>39042.461300000003</v>
      </c>
    </row>
    <row r="102" spans="1:17" x14ac:dyDescent="0.2">
      <c r="A102" s="40" t="s">
        <v>52</v>
      </c>
      <c r="B102" s="41" t="s">
        <v>46</v>
      </c>
      <c r="C102" s="40">
        <v>54062.982400000001</v>
      </c>
      <c r="D102" s="40">
        <v>5.0000000000000001E-4</v>
      </c>
      <c r="E102" s="33">
        <f t="shared" si="14"/>
        <v>619.0037137969191</v>
      </c>
      <c r="F102">
        <f t="shared" si="15"/>
        <v>619</v>
      </c>
      <c r="G102">
        <f t="shared" si="16"/>
        <v>1.499599999806378E-2</v>
      </c>
      <c r="K102">
        <f t="shared" si="19"/>
        <v>1.499599999806378E-2</v>
      </c>
      <c r="O102">
        <f t="shared" ca="1" si="17"/>
        <v>1.4747010689776097E-2</v>
      </c>
      <c r="Q102" s="2">
        <f t="shared" si="18"/>
        <v>39044.482400000001</v>
      </c>
    </row>
    <row r="103" spans="1:17" x14ac:dyDescent="0.2">
      <c r="A103" s="40" t="s">
        <v>52</v>
      </c>
      <c r="B103" s="41" t="s">
        <v>34</v>
      </c>
      <c r="C103" s="40">
        <v>54125.567300000002</v>
      </c>
      <c r="D103" s="40">
        <v>5.0000000000000001E-4</v>
      </c>
      <c r="E103" s="33">
        <f t="shared" si="14"/>
        <v>634.50302086521913</v>
      </c>
      <c r="F103">
        <f t="shared" si="15"/>
        <v>634.5</v>
      </c>
      <c r="G103">
        <f t="shared" si="16"/>
        <v>1.2198000003991183E-2</v>
      </c>
      <c r="K103">
        <f t="shared" si="19"/>
        <v>1.2198000003991183E-2</v>
      </c>
      <c r="O103">
        <f t="shared" ca="1" si="17"/>
        <v>1.5046225714728164E-2</v>
      </c>
      <c r="Q103" s="2">
        <f t="shared" si="18"/>
        <v>39107.067300000002</v>
      </c>
    </row>
    <row r="104" spans="1:17" x14ac:dyDescent="0.2">
      <c r="A104" s="40" t="s">
        <v>52</v>
      </c>
      <c r="B104" s="41" t="s">
        <v>34</v>
      </c>
      <c r="C104" s="40">
        <v>54129.606699999997</v>
      </c>
      <c r="D104" s="40">
        <v>4.0000000000000002E-4</v>
      </c>
      <c r="E104" s="33">
        <f t="shared" si="14"/>
        <v>635.50338838153061</v>
      </c>
      <c r="F104">
        <f t="shared" si="15"/>
        <v>635.5</v>
      </c>
      <c r="G104">
        <f t="shared" si="16"/>
        <v>1.3681999997061212E-2</v>
      </c>
      <c r="K104">
        <f t="shared" si="19"/>
        <v>1.3681999997061212E-2</v>
      </c>
      <c r="O104">
        <f t="shared" ca="1" si="17"/>
        <v>1.5065529909886362E-2</v>
      </c>
      <c r="Q104" s="2">
        <f t="shared" si="18"/>
        <v>39111.106699999997</v>
      </c>
    </row>
    <row r="105" spans="1:17" x14ac:dyDescent="0.2">
      <c r="A105" s="40" t="s">
        <v>52</v>
      </c>
      <c r="B105" s="41" t="s">
        <v>46</v>
      </c>
      <c r="C105" s="40">
        <v>54135.665000000001</v>
      </c>
      <c r="D105" s="40">
        <v>4.0000000000000002E-4</v>
      </c>
      <c r="E105" s="33">
        <f t="shared" si="14"/>
        <v>637.00374153399935</v>
      </c>
      <c r="F105">
        <f t="shared" si="15"/>
        <v>637</v>
      </c>
      <c r="G105">
        <f t="shared" si="16"/>
        <v>1.5107999999599997E-2</v>
      </c>
      <c r="K105">
        <f t="shared" si="19"/>
        <v>1.5107999999599997E-2</v>
      </c>
      <c r="O105">
        <f t="shared" ca="1" si="17"/>
        <v>1.5094486202623658E-2</v>
      </c>
      <c r="Q105" s="2">
        <f t="shared" si="18"/>
        <v>39117.165000000001</v>
      </c>
    </row>
    <row r="106" spans="1:17" x14ac:dyDescent="0.2">
      <c r="A106" s="40" t="s">
        <v>52</v>
      </c>
      <c r="B106" s="41" t="s">
        <v>34</v>
      </c>
      <c r="C106" s="40">
        <v>54137.683400000002</v>
      </c>
      <c r="D106" s="40">
        <v>2.9999999999999997E-4</v>
      </c>
      <c r="E106" s="33">
        <f t="shared" si="14"/>
        <v>637.50360334390348</v>
      </c>
      <c r="F106">
        <f t="shared" si="15"/>
        <v>637.5</v>
      </c>
      <c r="G106">
        <f t="shared" si="16"/>
        <v>1.4549999999871943E-2</v>
      </c>
      <c r="K106">
        <f t="shared" si="19"/>
        <v>1.4549999999871943E-2</v>
      </c>
      <c r="O106">
        <f t="shared" ca="1" si="17"/>
        <v>1.5104138300202756E-2</v>
      </c>
      <c r="Q106" s="2">
        <f t="shared" si="18"/>
        <v>39119.183400000002</v>
      </c>
    </row>
    <row r="107" spans="1:17" x14ac:dyDescent="0.2">
      <c r="A107" s="40" t="s">
        <v>52</v>
      </c>
      <c r="B107" s="41" t="s">
        <v>46</v>
      </c>
      <c r="C107" s="40">
        <v>54139.702499999999</v>
      </c>
      <c r="D107" s="40">
        <v>2.9999999999999997E-4</v>
      </c>
      <c r="E107" s="33">
        <f t="shared" si="14"/>
        <v>638.00363851055818</v>
      </c>
      <c r="F107">
        <f t="shared" si="15"/>
        <v>638</v>
      </c>
      <c r="G107">
        <f t="shared" si="16"/>
        <v>1.4691999997012317E-2</v>
      </c>
      <c r="K107">
        <f t="shared" si="19"/>
        <v>1.4691999997012317E-2</v>
      </c>
      <c r="O107">
        <f t="shared" ca="1" si="17"/>
        <v>1.5113790397781856E-2</v>
      </c>
      <c r="Q107" s="2">
        <f t="shared" si="18"/>
        <v>39121.202499999999</v>
      </c>
    </row>
    <row r="108" spans="1:17" x14ac:dyDescent="0.2">
      <c r="A108" s="40" t="s">
        <v>52</v>
      </c>
      <c r="B108" s="41" t="s">
        <v>46</v>
      </c>
      <c r="C108" s="40">
        <v>54147.777699999999</v>
      </c>
      <c r="D108" s="40">
        <v>2.9999999999999997E-4</v>
      </c>
      <c r="E108" s="33">
        <f t="shared" si="14"/>
        <v>640.00348199417681</v>
      </c>
      <c r="F108">
        <f t="shared" si="15"/>
        <v>640</v>
      </c>
      <c r="G108">
        <f t="shared" si="16"/>
        <v>1.4060000001336448E-2</v>
      </c>
      <c r="K108">
        <f t="shared" si="19"/>
        <v>1.4060000001336448E-2</v>
      </c>
      <c r="O108">
        <f t="shared" ca="1" si="17"/>
        <v>1.5152398788098251E-2</v>
      </c>
      <c r="Q108" s="2">
        <f t="shared" si="18"/>
        <v>39129.277699999999</v>
      </c>
    </row>
    <row r="109" spans="1:17" x14ac:dyDescent="0.2">
      <c r="A109" s="40" t="s">
        <v>48</v>
      </c>
      <c r="B109" s="41" t="s">
        <v>34</v>
      </c>
      <c r="C109" s="40">
        <v>54872.581700000002</v>
      </c>
      <c r="D109" s="40">
        <v>1E-4</v>
      </c>
      <c r="E109" s="33">
        <f t="shared" si="14"/>
        <v>819.50300600606897</v>
      </c>
      <c r="F109">
        <f t="shared" si="15"/>
        <v>819.5</v>
      </c>
      <c r="G109">
        <f t="shared" si="16"/>
        <v>1.213800000550691E-2</v>
      </c>
      <c r="K109">
        <f t="shared" si="19"/>
        <v>1.213800000550691E-2</v>
      </c>
      <c r="O109">
        <f t="shared" ca="1" si="17"/>
        <v>1.8617501818994756E-2</v>
      </c>
      <c r="Q109" s="2">
        <f t="shared" si="18"/>
        <v>39854.081700000002</v>
      </c>
    </row>
    <row r="110" spans="1:17" x14ac:dyDescent="0.2">
      <c r="A110" s="36" t="s">
        <v>47</v>
      </c>
      <c r="B110" s="38" t="s">
        <v>46</v>
      </c>
      <c r="C110" s="36">
        <v>54882.680999999997</v>
      </c>
      <c r="D110" s="36">
        <v>2.0000000000000001E-4</v>
      </c>
      <c r="E110" s="33">
        <f t="shared" si="14"/>
        <v>822.00412291885141</v>
      </c>
      <c r="F110">
        <f t="shared" si="15"/>
        <v>822</v>
      </c>
      <c r="G110">
        <f t="shared" si="16"/>
        <v>1.6647999997076113E-2</v>
      </c>
      <c r="K110">
        <f t="shared" si="19"/>
        <v>1.6647999997076113E-2</v>
      </c>
      <c r="O110">
        <f t="shared" ca="1" si="17"/>
        <v>1.8665762306890245E-2</v>
      </c>
      <c r="Q110" s="2">
        <f t="shared" si="18"/>
        <v>39864.180999999997</v>
      </c>
    </row>
    <row r="111" spans="1:17" x14ac:dyDescent="0.2">
      <c r="A111" s="42" t="s">
        <v>51</v>
      </c>
      <c r="B111" s="38" t="s">
        <v>34</v>
      </c>
      <c r="C111" s="36">
        <v>55542.883699999998</v>
      </c>
      <c r="D111" s="36">
        <v>5.0000000000000001E-4</v>
      </c>
      <c r="E111" s="33">
        <f t="shared" si="14"/>
        <v>985.50497335754346</v>
      </c>
      <c r="F111">
        <f t="shared" si="15"/>
        <v>985.5</v>
      </c>
      <c r="G111">
        <f t="shared" si="16"/>
        <v>2.008199999545468E-2</v>
      </c>
      <c r="K111">
        <f t="shared" si="19"/>
        <v>2.008199999545468E-2</v>
      </c>
      <c r="O111">
        <f t="shared" ca="1" si="17"/>
        <v>2.1821998215255586E-2</v>
      </c>
      <c r="Q111" s="2">
        <f t="shared" si="18"/>
        <v>40524.383699999998</v>
      </c>
    </row>
    <row r="112" spans="1:17" x14ac:dyDescent="0.2">
      <c r="A112" s="63" t="s">
        <v>395</v>
      </c>
      <c r="B112" s="82" t="s">
        <v>46</v>
      </c>
      <c r="C112" s="64">
        <v>55892.164299999997</v>
      </c>
      <c r="D112" s="64" t="s">
        <v>56</v>
      </c>
      <c r="E112" s="33">
        <f t="shared" si="14"/>
        <v>1072.0051878246097</v>
      </c>
      <c r="F112">
        <f t="shared" si="15"/>
        <v>1072</v>
      </c>
      <c r="G112">
        <f t="shared" si="16"/>
        <v>2.094799999758834E-2</v>
      </c>
      <c r="K112">
        <f t="shared" si="19"/>
        <v>2.094799999758834E-2</v>
      </c>
      <c r="O112">
        <f t="shared" ca="1" si="17"/>
        <v>2.3491811096439691E-2</v>
      </c>
      <c r="Q112" s="2">
        <f t="shared" si="18"/>
        <v>40873.664299999997</v>
      </c>
    </row>
    <row r="113" spans="1:17" x14ac:dyDescent="0.2">
      <c r="A113" s="43" t="s">
        <v>53</v>
      </c>
      <c r="B113" s="44" t="s">
        <v>46</v>
      </c>
      <c r="C113" s="45">
        <v>56568.522799999999</v>
      </c>
      <c r="D113" s="46">
        <v>4.0000000000000002E-4</v>
      </c>
      <c r="E113" s="33">
        <f t="shared" si="14"/>
        <v>1239.5070625540498</v>
      </c>
      <c r="F113">
        <f t="shared" si="15"/>
        <v>1239.5</v>
      </c>
      <c r="G113">
        <f t="shared" si="16"/>
        <v>2.8517999999166932E-2</v>
      </c>
      <c r="J113">
        <f>+G113</f>
        <v>2.8517999999166932E-2</v>
      </c>
      <c r="O113">
        <f t="shared" ca="1" si="17"/>
        <v>2.6725263785437825E-2</v>
      </c>
      <c r="Q113" s="2">
        <f t="shared" si="18"/>
        <v>41550.022799999999</v>
      </c>
    </row>
    <row r="114" spans="1:17" x14ac:dyDescent="0.2">
      <c r="A114" s="63" t="s">
        <v>406</v>
      </c>
      <c r="B114" s="82" t="s">
        <v>46</v>
      </c>
      <c r="C114" s="64">
        <v>56629.087699999996</v>
      </c>
      <c r="D114" s="64" t="s">
        <v>56</v>
      </c>
      <c r="E114" s="33">
        <f t="shared" si="14"/>
        <v>1254.5061115684418</v>
      </c>
      <c r="F114">
        <f t="shared" si="15"/>
        <v>1254.5</v>
      </c>
      <c r="G114">
        <f t="shared" si="16"/>
        <v>2.4677999994310085E-2</v>
      </c>
      <c r="K114">
        <f>+G114</f>
        <v>2.4677999994310085E-2</v>
      </c>
      <c r="O114">
        <f t="shared" ca="1" si="17"/>
        <v>2.7014826712810788E-2</v>
      </c>
      <c r="Q114" s="2">
        <f t="shared" si="18"/>
        <v>41610.587699999996</v>
      </c>
    </row>
    <row r="115" spans="1:17" x14ac:dyDescent="0.2">
      <c r="A115" s="47" t="s">
        <v>54</v>
      </c>
      <c r="B115" s="48"/>
      <c r="C115" s="47">
        <v>57091.4323</v>
      </c>
      <c r="D115" s="47">
        <v>6.4999999999999997E-3</v>
      </c>
      <c r="E115" s="33">
        <f t="shared" si="14"/>
        <v>1369.006908514194</v>
      </c>
      <c r="F115">
        <f t="shared" si="15"/>
        <v>1369</v>
      </c>
      <c r="G115">
        <f t="shared" si="16"/>
        <v>2.7895999999600463E-2</v>
      </c>
      <c r="J115">
        <f>+G115</f>
        <v>2.7895999999600463E-2</v>
      </c>
      <c r="O115">
        <f t="shared" ca="1" si="17"/>
        <v>2.9225157058424434E-2</v>
      </c>
      <c r="Q115" s="2">
        <f t="shared" si="18"/>
        <v>42072.9323</v>
      </c>
    </row>
    <row r="116" spans="1:17" x14ac:dyDescent="0.2">
      <c r="A116" s="71" t="s">
        <v>0</v>
      </c>
      <c r="B116" s="72" t="s">
        <v>46</v>
      </c>
      <c r="C116" s="71">
        <v>57390.2379</v>
      </c>
      <c r="D116" s="71" t="s">
        <v>393</v>
      </c>
      <c r="E116" s="33">
        <f>+(C116-C$7)/C$8</f>
        <v>1443.0068629461337</v>
      </c>
      <c r="F116">
        <f t="shared" si="15"/>
        <v>1443</v>
      </c>
      <c r="G116">
        <f>+C116-(C$7+F116*C$8)</f>
        <v>2.7712000002793502E-2</v>
      </c>
      <c r="K116">
        <f>+G116</f>
        <v>2.7712000002793502E-2</v>
      </c>
      <c r="O116">
        <f ca="1">+C$11+C$12*$F116</f>
        <v>3.0653667500131071E-2</v>
      </c>
      <c r="Q116" s="2">
        <f>+C116-15018.5</f>
        <v>42371.7379</v>
      </c>
    </row>
    <row r="117" spans="1:17" x14ac:dyDescent="0.2">
      <c r="A117" s="73" t="s">
        <v>413</v>
      </c>
      <c r="B117" s="74" t="s">
        <v>46</v>
      </c>
      <c r="C117" s="75">
        <v>58605.673000000003</v>
      </c>
      <c r="D117" s="75">
        <v>1.1999999999999999E-3</v>
      </c>
      <c r="E117" s="33">
        <f>+(C117-C$7)/C$8</f>
        <v>1744.0124063997375</v>
      </c>
      <c r="F117">
        <f>ROUND(2*E117,0)/2</f>
        <v>1744</v>
      </c>
      <c r="G117">
        <f>+C117-(C$7+F117*C$8)</f>
        <v>5.0095999999030028E-2</v>
      </c>
      <c r="K117">
        <f>+G117</f>
        <v>5.0095999999030028E-2</v>
      </c>
      <c r="O117">
        <f ca="1">+C$11+C$12*$F117</f>
        <v>3.6464230242748599E-2</v>
      </c>
      <c r="Q117" s="2">
        <f>+C117-15018.5</f>
        <v>43587.173000000003</v>
      </c>
    </row>
    <row r="118" spans="1:17" x14ac:dyDescent="0.2">
      <c r="A118" s="33"/>
      <c r="B118" s="38"/>
      <c r="C118" s="36"/>
      <c r="D118" s="36"/>
    </row>
    <row r="119" spans="1:17" x14ac:dyDescent="0.2">
      <c r="A119" s="33"/>
      <c r="B119" s="38"/>
      <c r="C119" s="36"/>
      <c r="D119" s="36"/>
    </row>
    <row r="120" spans="1:17" x14ac:dyDescent="0.2">
      <c r="A120" s="33"/>
      <c r="B120" s="38"/>
      <c r="C120" s="36"/>
      <c r="D120" s="36"/>
    </row>
    <row r="121" spans="1:17" x14ac:dyDescent="0.2">
      <c r="A121" s="33"/>
      <c r="B121" s="38"/>
      <c r="C121" s="36"/>
      <c r="D121" s="36"/>
    </row>
    <row r="122" spans="1:17" x14ac:dyDescent="0.2">
      <c r="A122" s="33"/>
      <c r="B122" s="38"/>
      <c r="C122" s="36"/>
      <c r="D122" s="36"/>
    </row>
    <row r="123" spans="1:17" x14ac:dyDescent="0.2">
      <c r="A123" s="33"/>
      <c r="B123" s="38"/>
      <c r="C123" s="36"/>
      <c r="D123" s="36"/>
    </row>
    <row r="124" spans="1:17" x14ac:dyDescent="0.2">
      <c r="A124" s="33"/>
      <c r="B124" s="38"/>
      <c r="C124" s="36"/>
      <c r="D124" s="36"/>
    </row>
    <row r="125" spans="1:17" x14ac:dyDescent="0.2">
      <c r="A125" s="33"/>
      <c r="B125" s="38"/>
      <c r="C125" s="36"/>
      <c r="D125" s="36"/>
    </row>
    <row r="126" spans="1:17" x14ac:dyDescent="0.2">
      <c r="A126" s="33"/>
      <c r="B126" s="38"/>
      <c r="C126" s="36"/>
      <c r="D126" s="36"/>
    </row>
    <row r="127" spans="1:17" x14ac:dyDescent="0.2">
      <c r="A127" s="33"/>
      <c r="B127" s="38"/>
      <c r="C127" s="36"/>
      <c r="D127" s="36"/>
    </row>
    <row r="128" spans="1:17" x14ac:dyDescent="0.2">
      <c r="A128" s="33"/>
      <c r="B128" s="38"/>
      <c r="C128" s="36"/>
      <c r="D128" s="36"/>
    </row>
    <row r="129" spans="1:4" x14ac:dyDescent="0.2">
      <c r="A129" s="33"/>
      <c r="B129" s="38"/>
      <c r="C129" s="36"/>
      <c r="D129" s="36"/>
    </row>
    <row r="130" spans="1:4" x14ac:dyDescent="0.2">
      <c r="A130" s="33"/>
      <c r="B130" s="38"/>
      <c r="C130" s="36"/>
      <c r="D130" s="36"/>
    </row>
    <row r="131" spans="1:4" x14ac:dyDescent="0.2">
      <c r="A131" s="33"/>
      <c r="B131" s="38"/>
      <c r="C131" s="36"/>
      <c r="D131" s="36"/>
    </row>
    <row r="132" spans="1:4" x14ac:dyDescent="0.2">
      <c r="A132" s="33"/>
      <c r="B132" s="38"/>
      <c r="C132" s="36"/>
      <c r="D132" s="36"/>
    </row>
    <row r="133" spans="1:4" x14ac:dyDescent="0.2">
      <c r="A133" s="33"/>
      <c r="B133" s="38"/>
      <c r="C133" s="36"/>
      <c r="D133" s="36"/>
    </row>
    <row r="134" spans="1:4" x14ac:dyDescent="0.2">
      <c r="A134" s="33"/>
      <c r="B134" s="38"/>
      <c r="C134" s="36"/>
      <c r="D134" s="36"/>
    </row>
    <row r="135" spans="1:4" x14ac:dyDescent="0.2">
      <c r="A135" s="33"/>
      <c r="B135" s="38"/>
      <c r="C135" s="36"/>
      <c r="D135" s="36"/>
    </row>
    <row r="136" spans="1:4" x14ac:dyDescent="0.2">
      <c r="A136" s="33"/>
      <c r="B136" s="38"/>
      <c r="C136" s="36"/>
      <c r="D136" s="36"/>
    </row>
    <row r="137" spans="1:4" x14ac:dyDescent="0.2">
      <c r="A137" s="33"/>
      <c r="B137" s="38"/>
      <c r="C137" s="36"/>
      <c r="D137" s="36"/>
    </row>
    <row r="138" spans="1:4" x14ac:dyDescent="0.2">
      <c r="A138" s="33"/>
      <c r="B138" s="38"/>
      <c r="C138" s="36"/>
      <c r="D138" s="36"/>
    </row>
    <row r="139" spans="1:4" x14ac:dyDescent="0.2">
      <c r="A139" s="33"/>
      <c r="B139" s="38"/>
      <c r="C139" s="36"/>
      <c r="D139" s="36"/>
    </row>
    <row r="140" spans="1:4" x14ac:dyDescent="0.2">
      <c r="A140" s="33"/>
      <c r="B140" s="33"/>
      <c r="C140" s="36"/>
      <c r="D140" s="36"/>
    </row>
    <row r="141" spans="1:4" x14ac:dyDescent="0.2">
      <c r="A141" s="33"/>
      <c r="B141" s="33"/>
      <c r="C141" s="36"/>
      <c r="D141" s="36"/>
    </row>
    <row r="142" spans="1:4" x14ac:dyDescent="0.2">
      <c r="A142" s="33"/>
      <c r="B142" s="33"/>
      <c r="C142" s="36"/>
      <c r="D142" s="36"/>
    </row>
    <row r="143" spans="1:4" x14ac:dyDescent="0.2">
      <c r="A143" s="33"/>
      <c r="B143" s="33"/>
      <c r="C143" s="36"/>
      <c r="D143" s="36"/>
    </row>
    <row r="144" spans="1:4" x14ac:dyDescent="0.2">
      <c r="A144" s="33"/>
      <c r="B144" s="33"/>
      <c r="C144" s="36"/>
      <c r="D144" s="36"/>
    </row>
    <row r="145" spans="1:4" x14ac:dyDescent="0.2">
      <c r="A145" s="33"/>
      <c r="B145" s="33"/>
      <c r="C145" s="36"/>
      <c r="D145" s="36"/>
    </row>
    <row r="146" spans="1:4" x14ac:dyDescent="0.2">
      <c r="A146" s="33"/>
      <c r="B146" s="33"/>
      <c r="C146" s="36"/>
      <c r="D146" s="36"/>
    </row>
    <row r="147" spans="1:4" x14ac:dyDescent="0.2">
      <c r="A147" s="33"/>
      <c r="B147" s="33"/>
      <c r="C147" s="36"/>
      <c r="D147" s="36"/>
    </row>
    <row r="148" spans="1:4" x14ac:dyDescent="0.2">
      <c r="A148" s="33"/>
      <c r="B148" s="33"/>
      <c r="C148" s="36"/>
      <c r="D148" s="36"/>
    </row>
    <row r="149" spans="1:4" x14ac:dyDescent="0.2">
      <c r="A149" s="33"/>
      <c r="B149" s="33"/>
      <c r="C149" s="36"/>
      <c r="D149" s="36"/>
    </row>
    <row r="150" spans="1:4" x14ac:dyDescent="0.2">
      <c r="A150" s="33"/>
      <c r="B150" s="33"/>
      <c r="C150" s="36"/>
      <c r="D150" s="36"/>
    </row>
    <row r="151" spans="1:4" x14ac:dyDescent="0.2">
      <c r="A151" s="33"/>
      <c r="B151" s="33"/>
      <c r="C151" s="36"/>
      <c r="D151" s="36"/>
    </row>
    <row r="152" spans="1:4" x14ac:dyDescent="0.2">
      <c r="A152" s="33"/>
      <c r="B152" s="33"/>
      <c r="C152" s="36"/>
      <c r="D152" s="36"/>
    </row>
    <row r="153" spans="1:4" x14ac:dyDescent="0.2">
      <c r="A153" s="33"/>
      <c r="B153" s="33"/>
      <c r="C153" s="36"/>
      <c r="D153" s="36"/>
    </row>
    <row r="154" spans="1:4" x14ac:dyDescent="0.2">
      <c r="A154" s="33"/>
      <c r="B154" s="33"/>
      <c r="C154" s="36"/>
      <c r="D154" s="36"/>
    </row>
    <row r="155" spans="1:4" x14ac:dyDescent="0.2">
      <c r="A155" s="33"/>
      <c r="B155" s="33"/>
      <c r="C155" s="36"/>
      <c r="D155" s="36"/>
    </row>
    <row r="156" spans="1:4" x14ac:dyDescent="0.2">
      <c r="A156" s="33"/>
      <c r="B156" s="33"/>
      <c r="C156" s="36"/>
      <c r="D156" s="36"/>
    </row>
    <row r="157" spans="1:4" x14ac:dyDescent="0.2">
      <c r="A157" s="33"/>
      <c r="B157" s="33"/>
      <c r="C157" s="36"/>
      <c r="D157" s="36"/>
    </row>
    <row r="158" spans="1:4" x14ac:dyDescent="0.2">
      <c r="A158" s="33"/>
      <c r="B158" s="33"/>
      <c r="C158" s="36"/>
      <c r="D158" s="36"/>
    </row>
    <row r="159" spans="1:4" x14ac:dyDescent="0.2">
      <c r="A159" s="33"/>
      <c r="B159" s="33"/>
      <c r="C159" s="36"/>
      <c r="D159" s="36"/>
    </row>
    <row r="160" spans="1:4" x14ac:dyDescent="0.2">
      <c r="A160" s="33"/>
      <c r="B160" s="33"/>
      <c r="C160" s="36"/>
      <c r="D160" s="36"/>
    </row>
    <row r="161" spans="1:4" x14ac:dyDescent="0.2">
      <c r="A161" s="33"/>
      <c r="B161" s="33"/>
      <c r="C161" s="36"/>
      <c r="D161" s="36"/>
    </row>
    <row r="162" spans="1:4" x14ac:dyDescent="0.2">
      <c r="A162" s="33"/>
      <c r="B162" s="33"/>
      <c r="C162" s="36"/>
      <c r="D162" s="36"/>
    </row>
    <row r="163" spans="1:4" x14ac:dyDescent="0.2">
      <c r="A163" s="33"/>
      <c r="B163" s="33"/>
      <c r="C163" s="36"/>
      <c r="D163" s="36"/>
    </row>
    <row r="164" spans="1:4" x14ac:dyDescent="0.2">
      <c r="A164" s="33"/>
      <c r="B164" s="33"/>
      <c r="C164" s="36"/>
      <c r="D164" s="36"/>
    </row>
    <row r="165" spans="1:4" x14ac:dyDescent="0.2">
      <c r="A165" s="33"/>
      <c r="B165" s="33"/>
      <c r="C165" s="36"/>
      <c r="D165" s="36"/>
    </row>
    <row r="166" spans="1:4" x14ac:dyDescent="0.2">
      <c r="A166" s="33"/>
      <c r="B166" s="33"/>
      <c r="C166" s="36"/>
      <c r="D166" s="36"/>
    </row>
    <row r="167" spans="1:4" x14ac:dyDescent="0.2">
      <c r="A167" s="33"/>
      <c r="B167" s="33"/>
      <c r="C167" s="36"/>
      <c r="D167" s="36"/>
    </row>
    <row r="168" spans="1:4" x14ac:dyDescent="0.2">
      <c r="A168" s="33"/>
      <c r="B168" s="33"/>
      <c r="C168" s="36"/>
      <c r="D168" s="36"/>
    </row>
    <row r="169" spans="1:4" x14ac:dyDescent="0.2">
      <c r="A169" s="33"/>
      <c r="B169" s="33"/>
      <c r="C169" s="36"/>
      <c r="D169" s="36"/>
    </row>
    <row r="170" spans="1:4" x14ac:dyDescent="0.2">
      <c r="A170" s="33"/>
      <c r="B170" s="33"/>
      <c r="C170" s="36"/>
      <c r="D170" s="36"/>
    </row>
    <row r="171" spans="1:4" x14ac:dyDescent="0.2">
      <c r="A171" s="33"/>
      <c r="B171" s="33"/>
      <c r="C171" s="36"/>
      <c r="D171" s="36"/>
    </row>
    <row r="172" spans="1:4" x14ac:dyDescent="0.2">
      <c r="A172" s="33"/>
      <c r="B172" s="33"/>
      <c r="C172" s="36"/>
      <c r="D172" s="36"/>
    </row>
    <row r="173" spans="1:4" x14ac:dyDescent="0.2">
      <c r="A173" s="33"/>
      <c r="B173" s="33"/>
      <c r="C173" s="36"/>
      <c r="D173" s="36"/>
    </row>
    <row r="174" spans="1:4" x14ac:dyDescent="0.2">
      <c r="A174" s="33"/>
      <c r="B174" s="33"/>
      <c r="C174" s="36"/>
      <c r="D174" s="36"/>
    </row>
    <row r="175" spans="1:4" x14ac:dyDescent="0.2">
      <c r="A175" s="33"/>
      <c r="B175" s="33"/>
      <c r="C175" s="36"/>
      <c r="D175" s="36"/>
    </row>
    <row r="176" spans="1:4" x14ac:dyDescent="0.2">
      <c r="A176" s="33"/>
      <c r="B176" s="33"/>
      <c r="C176" s="36"/>
      <c r="D176" s="36"/>
    </row>
    <row r="177" spans="1:4" x14ac:dyDescent="0.2">
      <c r="A177" s="33"/>
      <c r="B177" s="33"/>
      <c r="C177" s="36"/>
      <c r="D177" s="36"/>
    </row>
    <row r="178" spans="1:4" x14ac:dyDescent="0.2">
      <c r="A178" s="33"/>
      <c r="B178" s="33"/>
      <c r="C178" s="36"/>
      <c r="D178" s="36"/>
    </row>
    <row r="179" spans="1:4" x14ac:dyDescent="0.2">
      <c r="A179" s="33"/>
      <c r="B179" s="33"/>
      <c r="C179" s="36"/>
      <c r="D179" s="36"/>
    </row>
    <row r="180" spans="1:4" x14ac:dyDescent="0.2">
      <c r="A180" s="33"/>
      <c r="B180" s="33"/>
      <c r="C180" s="36"/>
      <c r="D180" s="36"/>
    </row>
    <row r="181" spans="1:4" x14ac:dyDescent="0.2">
      <c r="A181" s="33"/>
      <c r="B181" s="33"/>
      <c r="C181" s="36"/>
      <c r="D181" s="36"/>
    </row>
    <row r="182" spans="1:4" x14ac:dyDescent="0.2">
      <c r="A182" s="33"/>
      <c r="B182" s="33"/>
      <c r="C182" s="36"/>
      <c r="D182" s="36"/>
    </row>
    <row r="183" spans="1:4" x14ac:dyDescent="0.2">
      <c r="A183" s="33"/>
      <c r="B183" s="33"/>
      <c r="C183" s="36"/>
      <c r="D183" s="36"/>
    </row>
    <row r="184" spans="1:4" x14ac:dyDescent="0.2">
      <c r="A184" s="33"/>
      <c r="B184" s="33"/>
      <c r="C184" s="36"/>
      <c r="D184" s="36"/>
    </row>
    <row r="185" spans="1:4" x14ac:dyDescent="0.2">
      <c r="A185" s="33"/>
      <c r="B185" s="33"/>
      <c r="C185" s="36"/>
      <c r="D185" s="36"/>
    </row>
    <row r="186" spans="1:4" x14ac:dyDescent="0.2">
      <c r="A186" s="33"/>
      <c r="B186" s="33"/>
      <c r="C186" s="36"/>
      <c r="D186" s="36"/>
    </row>
    <row r="187" spans="1:4" x14ac:dyDescent="0.2">
      <c r="A187" s="33"/>
      <c r="B187" s="33"/>
      <c r="C187" s="36"/>
      <c r="D187" s="36"/>
    </row>
    <row r="188" spans="1:4" x14ac:dyDescent="0.2">
      <c r="A188" s="33"/>
      <c r="B188" s="33"/>
      <c r="C188" s="36"/>
      <c r="D188" s="36"/>
    </row>
    <row r="189" spans="1:4" x14ac:dyDescent="0.2">
      <c r="A189" s="33"/>
      <c r="B189" s="33"/>
      <c r="C189" s="36"/>
      <c r="D189" s="36"/>
    </row>
    <row r="190" spans="1:4" x14ac:dyDescent="0.2">
      <c r="A190" s="33"/>
      <c r="B190" s="33"/>
      <c r="C190" s="36"/>
      <c r="D190" s="36"/>
    </row>
    <row r="191" spans="1:4" x14ac:dyDescent="0.2">
      <c r="A191" s="33"/>
      <c r="B191" s="33"/>
      <c r="C191" s="36"/>
      <c r="D191" s="36"/>
    </row>
    <row r="192" spans="1:4" x14ac:dyDescent="0.2">
      <c r="A192" s="33"/>
      <c r="B192" s="33"/>
      <c r="C192" s="36"/>
      <c r="D192" s="36"/>
    </row>
    <row r="193" spans="1:4" x14ac:dyDescent="0.2">
      <c r="A193" s="33"/>
      <c r="B193" s="33"/>
      <c r="C193" s="36"/>
      <c r="D193" s="36"/>
    </row>
    <row r="194" spans="1:4" x14ac:dyDescent="0.2">
      <c r="A194" s="33"/>
      <c r="B194" s="33"/>
      <c r="C194" s="36"/>
      <c r="D194" s="36"/>
    </row>
    <row r="195" spans="1:4" x14ac:dyDescent="0.2">
      <c r="A195" s="33"/>
      <c r="B195" s="33"/>
      <c r="C195" s="36"/>
      <c r="D195" s="36"/>
    </row>
    <row r="196" spans="1:4" x14ac:dyDescent="0.2">
      <c r="A196" s="33"/>
      <c r="B196" s="33"/>
      <c r="C196" s="36"/>
      <c r="D196" s="36"/>
    </row>
    <row r="197" spans="1:4" x14ac:dyDescent="0.2">
      <c r="A197" s="33"/>
      <c r="B197" s="33"/>
      <c r="C197" s="36"/>
      <c r="D197" s="36"/>
    </row>
    <row r="198" spans="1:4" x14ac:dyDescent="0.2">
      <c r="A198" s="33"/>
      <c r="B198" s="33"/>
      <c r="C198" s="36"/>
      <c r="D198" s="36"/>
    </row>
    <row r="199" spans="1:4" x14ac:dyDescent="0.2">
      <c r="A199" s="33"/>
      <c r="B199" s="33"/>
      <c r="C199" s="36"/>
      <c r="D199" s="36"/>
    </row>
    <row r="200" spans="1:4" x14ac:dyDescent="0.2">
      <c r="A200" s="33"/>
      <c r="B200" s="33"/>
      <c r="C200" s="36"/>
      <c r="D200" s="36"/>
    </row>
    <row r="201" spans="1:4" x14ac:dyDescent="0.2">
      <c r="A201" s="33"/>
      <c r="B201" s="33"/>
      <c r="C201" s="36"/>
      <c r="D201" s="36"/>
    </row>
    <row r="202" spans="1:4" x14ac:dyDescent="0.2">
      <c r="A202" s="33"/>
      <c r="B202" s="33"/>
      <c r="C202" s="36"/>
      <c r="D202" s="36"/>
    </row>
    <row r="203" spans="1:4" x14ac:dyDescent="0.2">
      <c r="A203" s="33"/>
      <c r="B203" s="33"/>
      <c r="C203" s="36"/>
      <c r="D203" s="36"/>
    </row>
    <row r="204" spans="1:4" x14ac:dyDescent="0.2">
      <c r="A204" s="33"/>
      <c r="B204" s="33"/>
      <c r="C204" s="36"/>
      <c r="D204" s="36"/>
    </row>
    <row r="205" spans="1:4" x14ac:dyDescent="0.2">
      <c r="A205" s="33"/>
      <c r="B205" s="33"/>
      <c r="C205" s="36"/>
      <c r="D205" s="36"/>
    </row>
    <row r="206" spans="1:4" x14ac:dyDescent="0.2">
      <c r="A206" s="33"/>
      <c r="B206" s="33"/>
      <c r="C206" s="36"/>
      <c r="D206" s="36"/>
    </row>
    <row r="207" spans="1:4" x14ac:dyDescent="0.2">
      <c r="A207" s="33"/>
      <c r="B207" s="33"/>
      <c r="C207" s="36"/>
      <c r="D207" s="36"/>
    </row>
    <row r="208" spans="1:4" x14ac:dyDescent="0.2">
      <c r="A208" s="33"/>
      <c r="B208" s="33"/>
      <c r="C208" s="36"/>
      <c r="D208" s="36"/>
    </row>
    <row r="209" spans="1:4" x14ac:dyDescent="0.2">
      <c r="A209" s="33"/>
      <c r="B209" s="33"/>
      <c r="C209" s="36"/>
      <c r="D209" s="36"/>
    </row>
    <row r="210" spans="1:4" x14ac:dyDescent="0.2">
      <c r="A210" s="33"/>
      <c r="B210" s="33"/>
      <c r="C210" s="36"/>
      <c r="D210" s="36"/>
    </row>
    <row r="211" spans="1:4" x14ac:dyDescent="0.2">
      <c r="C211" s="14"/>
      <c r="D211" s="14"/>
    </row>
    <row r="212" spans="1:4" x14ac:dyDescent="0.2">
      <c r="C212" s="14"/>
      <c r="D212" s="14"/>
    </row>
    <row r="213" spans="1:4" x14ac:dyDescent="0.2">
      <c r="C213" s="14"/>
      <c r="D213" s="14"/>
    </row>
    <row r="214" spans="1:4" x14ac:dyDescent="0.2">
      <c r="C214" s="14"/>
      <c r="D214" s="14"/>
    </row>
    <row r="215" spans="1:4" x14ac:dyDescent="0.2">
      <c r="C215" s="14"/>
      <c r="D215" s="14"/>
    </row>
    <row r="216" spans="1:4" x14ac:dyDescent="0.2">
      <c r="C216" s="14"/>
      <c r="D216" s="14"/>
    </row>
    <row r="217" spans="1:4" x14ac:dyDescent="0.2">
      <c r="C217" s="14"/>
      <c r="D217" s="14"/>
    </row>
    <row r="218" spans="1:4" x14ac:dyDescent="0.2">
      <c r="C218" s="14"/>
      <c r="D218" s="14"/>
    </row>
    <row r="219" spans="1:4" x14ac:dyDescent="0.2">
      <c r="C219" s="14"/>
      <c r="D219" s="14"/>
    </row>
    <row r="220" spans="1:4" x14ac:dyDescent="0.2">
      <c r="C220" s="14"/>
      <c r="D220" s="14"/>
    </row>
    <row r="221" spans="1:4" x14ac:dyDescent="0.2">
      <c r="C221" s="14"/>
      <c r="D221" s="14"/>
    </row>
    <row r="222" spans="1:4" x14ac:dyDescent="0.2">
      <c r="C222" s="14"/>
      <c r="D222" s="14"/>
    </row>
    <row r="223" spans="1:4" x14ac:dyDescent="0.2">
      <c r="C223" s="14"/>
      <c r="D223" s="14"/>
    </row>
    <row r="224" spans="1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</sheetData>
  <protectedRanges>
    <protectedRange sqref="A117:D117" name="Range1"/>
  </protectedRanges>
  <phoneticPr fontId="7" type="noConversion"/>
  <hyperlinks>
    <hyperlink ref="H64287" r:id="rId1" display="http://vsolj.cetus-net.org/bulletin.html"/>
    <hyperlink ref="H64280" r:id="rId2" display="https://www.aavso.org/ejaavso"/>
    <hyperlink ref="I64287" r:id="rId3" display="http://vsolj.cetus-net.org/bulletin.html"/>
    <hyperlink ref="AQ57938" r:id="rId4" display="http://cdsbib.u-strasbg.fr/cgi-bin/cdsbib?1990RMxAA..21..381G"/>
    <hyperlink ref="H64284" r:id="rId5" display="https://www.aavso.org/ejaavso"/>
    <hyperlink ref="AP5302" r:id="rId6" display="http://cdsbib.u-strasbg.fr/cgi-bin/cdsbib?1990RMxAA..21..381G"/>
    <hyperlink ref="AP5305" r:id="rId7" display="http://cdsbib.u-strasbg.fr/cgi-bin/cdsbib?1990RMxAA..21..381G"/>
    <hyperlink ref="AP5303" r:id="rId8" display="http://cdsbib.u-strasbg.fr/cgi-bin/cdsbib?1990RMxAA..21..381G"/>
    <hyperlink ref="AP5287" r:id="rId9" display="http://cdsbib.u-strasbg.fr/cgi-bin/cdsbib?1990RMxAA..21..381G"/>
    <hyperlink ref="AQ5516" r:id="rId10" display="http://cdsbib.u-strasbg.fr/cgi-bin/cdsbib?1990RMxAA..21..381G"/>
    <hyperlink ref="AQ5520" r:id="rId11" display="http://cdsbib.u-strasbg.fr/cgi-bin/cdsbib?1990RMxAA..21..381G"/>
    <hyperlink ref="AQ65200" r:id="rId12" display="http://cdsbib.u-strasbg.fr/cgi-bin/cdsbib?1990RMxAA..21..381G"/>
    <hyperlink ref="I2408" r:id="rId13" display="http://vsolj.cetus-net.org/bulletin.html"/>
    <hyperlink ref="H2408" r:id="rId14" display="http://vsolj.cetus-net.org/bulletin.html"/>
    <hyperlink ref="AQ325" r:id="rId15" display="http://cdsbib.u-strasbg.fr/cgi-bin/cdsbib?1990RMxAA..21..381G"/>
    <hyperlink ref="AQ324" r:id="rId16" display="http://cdsbib.u-strasbg.fr/cgi-bin/cdsbib?1990RMxAA..21..381G"/>
    <hyperlink ref="AP3578" r:id="rId17" display="http://cdsbib.u-strasbg.fr/cgi-bin/cdsbib?1990RMxAA..21..381G"/>
    <hyperlink ref="AP3596" r:id="rId18" display="http://cdsbib.u-strasbg.fr/cgi-bin/cdsbib?1990RMxAA..21..381G"/>
    <hyperlink ref="AP3597" r:id="rId19" display="http://cdsbib.u-strasbg.fr/cgi-bin/cdsbib?1990RMxAA..21..381G"/>
    <hyperlink ref="AP359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topLeftCell="A58" workbookViewId="0">
      <selection activeCell="A76" sqref="A76:D102"/>
    </sheetView>
  </sheetViews>
  <sheetFormatPr defaultRowHeight="12.75" x14ac:dyDescent="0.2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0" t="s">
        <v>60</v>
      </c>
      <c r="I1" s="51" t="s">
        <v>61</v>
      </c>
      <c r="J1" s="52" t="s">
        <v>58</v>
      </c>
    </row>
    <row r="2" spans="1:16" x14ac:dyDescent="0.2">
      <c r="I2" s="53" t="s">
        <v>62</v>
      </c>
      <c r="J2" s="54" t="s">
        <v>57</v>
      </c>
    </row>
    <row r="3" spans="1:16" x14ac:dyDescent="0.2">
      <c r="A3" s="55" t="s">
        <v>63</v>
      </c>
      <c r="I3" s="53" t="s">
        <v>64</v>
      </c>
      <c r="J3" s="54" t="s">
        <v>55</v>
      </c>
    </row>
    <row r="4" spans="1:16" x14ac:dyDescent="0.2">
      <c r="I4" s="53" t="s">
        <v>65</v>
      </c>
      <c r="J4" s="54" t="s">
        <v>55</v>
      </c>
    </row>
    <row r="5" spans="1:16" ht="13.5" thickBot="1" x14ac:dyDescent="0.25">
      <c r="I5" s="56" t="s">
        <v>66</v>
      </c>
      <c r="J5" s="57" t="s">
        <v>56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BBS 125 </v>
      </c>
      <c r="B11" s="11" t="str">
        <f t="shared" ref="B11:B42" si="1">IF(H11=INT(H11),"I","II")</f>
        <v>II</v>
      </c>
      <c r="C11" s="14">
        <f t="shared" ref="C11:C42" si="2">1*G11</f>
        <v>14971.73</v>
      </c>
      <c r="D11" s="16" t="str">
        <f t="shared" ref="D11:D42" si="3">VLOOKUP(F11,I$1:J$5,2,FALSE)</f>
        <v>vis</v>
      </c>
      <c r="E11" s="58">
        <f>VLOOKUP(C11,Active!C$21:E$973,3,FALSE)</f>
        <v>-9062.0427468030521</v>
      </c>
      <c r="F11" s="11" t="s">
        <v>66</v>
      </c>
      <c r="G11" s="16" t="str">
        <f t="shared" ref="G11:G42" si="4">MID(I11,3,LEN(I11)-3)</f>
        <v>14971.730</v>
      </c>
      <c r="H11" s="14">
        <f t="shared" ref="H11:H42" si="5">1*K11</f>
        <v>-8169.5</v>
      </c>
      <c r="I11" s="59" t="s">
        <v>68</v>
      </c>
      <c r="J11" s="60" t="s">
        <v>69</v>
      </c>
      <c r="K11" s="59">
        <v>-8169.5</v>
      </c>
      <c r="L11" s="59" t="s">
        <v>70</v>
      </c>
      <c r="M11" s="60" t="s">
        <v>71</v>
      </c>
      <c r="N11" s="60"/>
      <c r="O11" s="61" t="s">
        <v>72</v>
      </c>
      <c r="P11" s="61" t="s">
        <v>73</v>
      </c>
    </row>
    <row r="12" spans="1:16" ht="12.75" customHeight="1" thickBot="1" x14ac:dyDescent="0.25">
      <c r="A12" s="14" t="str">
        <f t="shared" si="0"/>
        <v> BBS 125 </v>
      </c>
      <c r="B12" s="11" t="str">
        <f t="shared" si="1"/>
        <v>I</v>
      </c>
      <c r="C12" s="14">
        <f t="shared" si="2"/>
        <v>15787.646000000001</v>
      </c>
      <c r="D12" s="16" t="str">
        <f t="shared" si="3"/>
        <v>vis</v>
      </c>
      <c r="E12" s="58">
        <f>VLOOKUP(C12,Active!C$21:E$973,3,FALSE)</f>
        <v>-8859.9791080349369</v>
      </c>
      <c r="F12" s="11" t="s">
        <v>66</v>
      </c>
      <c r="G12" s="16" t="str">
        <f t="shared" si="4"/>
        <v>15787.646</v>
      </c>
      <c r="H12" s="14">
        <f t="shared" si="5"/>
        <v>-7565</v>
      </c>
      <c r="I12" s="59" t="s">
        <v>74</v>
      </c>
      <c r="J12" s="60" t="s">
        <v>75</v>
      </c>
      <c r="K12" s="59">
        <v>-7565</v>
      </c>
      <c r="L12" s="59" t="s">
        <v>76</v>
      </c>
      <c r="M12" s="60" t="s">
        <v>71</v>
      </c>
      <c r="N12" s="60"/>
      <c r="O12" s="61" t="s">
        <v>72</v>
      </c>
      <c r="P12" s="61" t="s">
        <v>73</v>
      </c>
    </row>
    <row r="13" spans="1:16" ht="12.75" customHeight="1" thickBot="1" x14ac:dyDescent="0.25">
      <c r="A13" s="14" t="str">
        <f t="shared" si="0"/>
        <v> BBS 125 </v>
      </c>
      <c r="B13" s="11" t="str">
        <f t="shared" si="1"/>
        <v>I</v>
      </c>
      <c r="C13" s="14">
        <f t="shared" si="2"/>
        <v>15795.553</v>
      </c>
      <c r="D13" s="16" t="str">
        <f t="shared" si="3"/>
        <v>vis</v>
      </c>
      <c r="E13" s="58">
        <f>VLOOKUP(C13,Active!C$21:E$973,3,FALSE)</f>
        <v>-8858.0209197021431</v>
      </c>
      <c r="F13" s="11" t="s">
        <v>66</v>
      </c>
      <c r="G13" s="16" t="str">
        <f t="shared" si="4"/>
        <v>15795.553</v>
      </c>
      <c r="H13" s="14">
        <f t="shared" si="5"/>
        <v>-7559</v>
      </c>
      <c r="I13" s="59" t="s">
        <v>77</v>
      </c>
      <c r="J13" s="60" t="s">
        <v>78</v>
      </c>
      <c r="K13" s="59">
        <v>-7559</v>
      </c>
      <c r="L13" s="59" t="s">
        <v>79</v>
      </c>
      <c r="M13" s="60" t="s">
        <v>71</v>
      </c>
      <c r="N13" s="60"/>
      <c r="O13" s="61" t="s">
        <v>72</v>
      </c>
      <c r="P13" s="61" t="s">
        <v>73</v>
      </c>
    </row>
    <row r="14" spans="1:16" ht="12.75" customHeight="1" thickBot="1" x14ac:dyDescent="0.25">
      <c r="A14" s="14" t="str">
        <f t="shared" si="0"/>
        <v> BBS 125 </v>
      </c>
      <c r="B14" s="11" t="str">
        <f t="shared" si="1"/>
        <v>I</v>
      </c>
      <c r="C14" s="14">
        <f t="shared" si="2"/>
        <v>15811.621999999999</v>
      </c>
      <c r="D14" s="16" t="str">
        <f t="shared" si="3"/>
        <v>vis</v>
      </c>
      <c r="E14" s="58">
        <f>VLOOKUP(C14,Active!C$21:E$973,3,FALSE)</f>
        <v>-8854.041391648565</v>
      </c>
      <c r="F14" s="11" t="s">
        <v>66</v>
      </c>
      <c r="G14" s="16" t="str">
        <f t="shared" si="4"/>
        <v>15811.622</v>
      </c>
      <c r="H14" s="14">
        <f t="shared" si="5"/>
        <v>-7547</v>
      </c>
      <c r="I14" s="59" t="s">
        <v>80</v>
      </c>
      <c r="J14" s="60" t="s">
        <v>81</v>
      </c>
      <c r="K14" s="59">
        <v>-7547</v>
      </c>
      <c r="L14" s="59" t="s">
        <v>82</v>
      </c>
      <c r="M14" s="60" t="s">
        <v>71</v>
      </c>
      <c r="N14" s="60"/>
      <c r="O14" s="61" t="s">
        <v>72</v>
      </c>
      <c r="P14" s="61" t="s">
        <v>73</v>
      </c>
    </row>
    <row r="15" spans="1:16" ht="12.75" customHeight="1" thickBot="1" x14ac:dyDescent="0.25">
      <c r="A15" s="14" t="str">
        <f t="shared" si="0"/>
        <v> BBS 125 </v>
      </c>
      <c r="B15" s="11" t="str">
        <f t="shared" si="1"/>
        <v>I</v>
      </c>
      <c r="C15" s="14">
        <f t="shared" si="2"/>
        <v>15819.636</v>
      </c>
      <c r="D15" s="16" t="str">
        <f t="shared" si="3"/>
        <v>vis</v>
      </c>
      <c r="E15" s="58">
        <f>VLOOKUP(C15,Active!C$21:E$973,3,FALSE)</f>
        <v>-8852.0567044980635</v>
      </c>
      <c r="F15" s="11" t="s">
        <v>66</v>
      </c>
      <c r="G15" s="16" t="str">
        <f t="shared" si="4"/>
        <v>15819.636</v>
      </c>
      <c r="H15" s="14">
        <f t="shared" si="5"/>
        <v>-7541</v>
      </c>
      <c r="I15" s="59" t="s">
        <v>83</v>
      </c>
      <c r="J15" s="60" t="s">
        <v>84</v>
      </c>
      <c r="K15" s="59">
        <v>-7541</v>
      </c>
      <c r="L15" s="59" t="s">
        <v>85</v>
      </c>
      <c r="M15" s="60" t="s">
        <v>71</v>
      </c>
      <c r="N15" s="60"/>
      <c r="O15" s="61" t="s">
        <v>72</v>
      </c>
      <c r="P15" s="61" t="s">
        <v>73</v>
      </c>
    </row>
    <row r="16" spans="1:16" ht="12.75" customHeight="1" thickBot="1" x14ac:dyDescent="0.25">
      <c r="A16" s="14" t="str">
        <f t="shared" si="0"/>
        <v> BBS 125 </v>
      </c>
      <c r="B16" s="11" t="str">
        <f t="shared" si="1"/>
        <v>I</v>
      </c>
      <c r="C16" s="14">
        <f t="shared" si="2"/>
        <v>16223.545</v>
      </c>
      <c r="D16" s="16" t="str">
        <f t="shared" si="3"/>
        <v>vis</v>
      </c>
      <c r="E16" s="58">
        <f>VLOOKUP(C16,Active!C$21:E$973,3,FALSE)</f>
        <v>-8752.0276300943369</v>
      </c>
      <c r="F16" s="11" t="s">
        <v>66</v>
      </c>
      <c r="G16" s="16" t="str">
        <f t="shared" si="4"/>
        <v>16223.545</v>
      </c>
      <c r="H16" s="14">
        <f t="shared" si="5"/>
        <v>-7242</v>
      </c>
      <c r="I16" s="59" t="s">
        <v>86</v>
      </c>
      <c r="J16" s="60" t="s">
        <v>87</v>
      </c>
      <c r="K16" s="59">
        <v>-7242</v>
      </c>
      <c r="L16" s="59" t="s">
        <v>88</v>
      </c>
      <c r="M16" s="60" t="s">
        <v>71</v>
      </c>
      <c r="N16" s="60"/>
      <c r="O16" s="61" t="s">
        <v>72</v>
      </c>
      <c r="P16" s="61" t="s">
        <v>73</v>
      </c>
    </row>
    <row r="17" spans="1:16" ht="12.75" customHeight="1" thickBot="1" x14ac:dyDescent="0.25">
      <c r="A17" s="14" t="str">
        <f t="shared" si="0"/>
        <v> BBS 125 </v>
      </c>
      <c r="B17" s="11" t="str">
        <f t="shared" si="1"/>
        <v>I</v>
      </c>
      <c r="C17" s="14">
        <f t="shared" si="2"/>
        <v>16869.636999999999</v>
      </c>
      <c r="D17" s="16" t="str">
        <f t="shared" si="3"/>
        <v>vis</v>
      </c>
      <c r="E17" s="58">
        <f>VLOOKUP(C17,Active!C$21:E$973,3,FALSE)</f>
        <v>-8592.0213298146882</v>
      </c>
      <c r="F17" s="11" t="s">
        <v>66</v>
      </c>
      <c r="G17" s="16" t="str">
        <f t="shared" si="4"/>
        <v>16869.637</v>
      </c>
      <c r="H17" s="14">
        <f t="shared" si="5"/>
        <v>-6763</v>
      </c>
      <c r="I17" s="59" t="s">
        <v>89</v>
      </c>
      <c r="J17" s="60" t="s">
        <v>90</v>
      </c>
      <c r="K17" s="59">
        <v>-6763</v>
      </c>
      <c r="L17" s="59" t="s">
        <v>91</v>
      </c>
      <c r="M17" s="60" t="s">
        <v>71</v>
      </c>
      <c r="N17" s="60"/>
      <c r="O17" s="61" t="s">
        <v>72</v>
      </c>
      <c r="P17" s="61" t="s">
        <v>73</v>
      </c>
    </row>
    <row r="18" spans="1:16" ht="12.75" customHeight="1" thickBot="1" x14ac:dyDescent="0.25">
      <c r="A18" s="14" t="str">
        <f t="shared" si="0"/>
        <v> BBS 125 </v>
      </c>
      <c r="B18" s="11" t="str">
        <f t="shared" si="1"/>
        <v>I</v>
      </c>
      <c r="C18" s="14">
        <f t="shared" si="2"/>
        <v>17293.53</v>
      </c>
      <c r="D18" s="16" t="str">
        <f t="shared" si="3"/>
        <v>vis</v>
      </c>
      <c r="E18" s="58">
        <f>VLOOKUP(C18,Active!C$21:E$973,3,FALSE)</f>
        <v>-8487.0431678123077</v>
      </c>
      <c r="F18" s="11" t="s">
        <v>66</v>
      </c>
      <c r="G18" s="16" t="str">
        <f t="shared" si="4"/>
        <v>17293.530</v>
      </c>
      <c r="H18" s="14">
        <f t="shared" si="5"/>
        <v>-6449</v>
      </c>
      <c r="I18" s="59" t="s">
        <v>92</v>
      </c>
      <c r="J18" s="60" t="s">
        <v>93</v>
      </c>
      <c r="K18" s="59">
        <v>-6449</v>
      </c>
      <c r="L18" s="59" t="s">
        <v>94</v>
      </c>
      <c r="M18" s="60" t="s">
        <v>71</v>
      </c>
      <c r="N18" s="60"/>
      <c r="O18" s="61" t="s">
        <v>72</v>
      </c>
      <c r="P18" s="61" t="s">
        <v>73</v>
      </c>
    </row>
    <row r="19" spans="1:16" ht="12.75" customHeight="1" thickBot="1" x14ac:dyDescent="0.25">
      <c r="A19" s="14" t="str">
        <f t="shared" si="0"/>
        <v> BBS 125 </v>
      </c>
      <c r="B19" s="11" t="str">
        <f t="shared" si="1"/>
        <v>II</v>
      </c>
      <c r="C19" s="14">
        <f t="shared" si="2"/>
        <v>17618.598000000002</v>
      </c>
      <c r="D19" s="16" t="str">
        <f t="shared" si="3"/>
        <v>vis</v>
      </c>
      <c r="E19" s="58">
        <f>VLOOKUP(C19,Active!C$21:E$973,3,FALSE)</f>
        <v>-8406.539264313571</v>
      </c>
      <c r="F19" s="11" t="s">
        <v>66</v>
      </c>
      <c r="G19" s="16" t="str">
        <f t="shared" si="4"/>
        <v>17618.598</v>
      </c>
      <c r="H19" s="14">
        <f t="shared" si="5"/>
        <v>-6208.5</v>
      </c>
      <c r="I19" s="59" t="s">
        <v>95</v>
      </c>
      <c r="J19" s="60" t="s">
        <v>96</v>
      </c>
      <c r="K19" s="59">
        <v>-6208.5</v>
      </c>
      <c r="L19" s="59" t="s">
        <v>97</v>
      </c>
      <c r="M19" s="60" t="s">
        <v>71</v>
      </c>
      <c r="N19" s="60"/>
      <c r="O19" s="61" t="s">
        <v>72</v>
      </c>
      <c r="P19" s="61" t="s">
        <v>73</v>
      </c>
    </row>
    <row r="20" spans="1:16" ht="12.75" customHeight="1" thickBot="1" x14ac:dyDescent="0.25">
      <c r="A20" s="14" t="str">
        <f t="shared" si="0"/>
        <v> BBS 125 </v>
      </c>
      <c r="B20" s="11" t="str">
        <f t="shared" si="1"/>
        <v>I</v>
      </c>
      <c r="C20" s="14">
        <f t="shared" si="2"/>
        <v>17646.567999999999</v>
      </c>
      <c r="D20" s="16" t="str">
        <f t="shared" si="3"/>
        <v>vis</v>
      </c>
      <c r="E20" s="58">
        <f>VLOOKUP(C20,Active!C$21:E$973,3,FALSE)</f>
        <v>-8399.6124238344728</v>
      </c>
      <c r="F20" s="11" t="s">
        <v>66</v>
      </c>
      <c r="G20" s="16" t="str">
        <f t="shared" si="4"/>
        <v>17646.568</v>
      </c>
      <c r="H20" s="14">
        <f t="shared" si="5"/>
        <v>-6188</v>
      </c>
      <c r="I20" s="59" t="s">
        <v>98</v>
      </c>
      <c r="J20" s="60" t="s">
        <v>99</v>
      </c>
      <c r="K20" s="59">
        <v>-6188</v>
      </c>
      <c r="L20" s="59" t="s">
        <v>100</v>
      </c>
      <c r="M20" s="60" t="s">
        <v>71</v>
      </c>
      <c r="N20" s="60"/>
      <c r="O20" s="61" t="s">
        <v>72</v>
      </c>
      <c r="P20" s="61" t="s">
        <v>73</v>
      </c>
    </row>
    <row r="21" spans="1:16" ht="12.75" customHeight="1" thickBot="1" x14ac:dyDescent="0.25">
      <c r="A21" s="14" t="str">
        <f t="shared" si="0"/>
        <v> BBS 125 </v>
      </c>
      <c r="B21" s="11" t="str">
        <f t="shared" si="1"/>
        <v>I</v>
      </c>
      <c r="C21" s="14">
        <f t="shared" si="2"/>
        <v>18349.542000000001</v>
      </c>
      <c r="D21" s="16" t="str">
        <f t="shared" si="3"/>
        <v>vis</v>
      </c>
      <c r="E21" s="58">
        <f>VLOOKUP(C21,Active!C$21:E$973,3,FALSE)</f>
        <v>-8225.5191539398038</v>
      </c>
      <c r="F21" s="11" t="s">
        <v>66</v>
      </c>
      <c r="G21" s="16" t="str">
        <f t="shared" si="4"/>
        <v>18349.542</v>
      </c>
      <c r="H21" s="14">
        <f t="shared" si="5"/>
        <v>-5667</v>
      </c>
      <c r="I21" s="59" t="s">
        <v>101</v>
      </c>
      <c r="J21" s="60" t="s">
        <v>102</v>
      </c>
      <c r="K21" s="59">
        <v>-5667</v>
      </c>
      <c r="L21" s="59" t="s">
        <v>103</v>
      </c>
      <c r="M21" s="60" t="s">
        <v>71</v>
      </c>
      <c r="N21" s="60"/>
      <c r="O21" s="61" t="s">
        <v>72</v>
      </c>
      <c r="P21" s="61" t="s">
        <v>73</v>
      </c>
    </row>
    <row r="22" spans="1:16" ht="12.75" customHeight="1" thickBot="1" x14ac:dyDescent="0.25">
      <c r="A22" s="14" t="str">
        <f t="shared" si="0"/>
        <v> BBS 125 </v>
      </c>
      <c r="B22" s="11" t="str">
        <f t="shared" si="1"/>
        <v>I</v>
      </c>
      <c r="C22" s="14">
        <f t="shared" si="2"/>
        <v>19356.907999999999</v>
      </c>
      <c r="D22" s="16" t="str">
        <f t="shared" si="3"/>
        <v>vis</v>
      </c>
      <c r="E22" s="58">
        <f>VLOOKUP(C22,Active!C$21:E$973,3,FALSE)</f>
        <v>-7976.0424436763915</v>
      </c>
      <c r="F22" s="11" t="s">
        <v>66</v>
      </c>
      <c r="G22" s="16" t="str">
        <f t="shared" si="4"/>
        <v>19356.908</v>
      </c>
      <c r="H22" s="14">
        <f t="shared" si="5"/>
        <v>-4921</v>
      </c>
      <c r="I22" s="59" t="s">
        <v>104</v>
      </c>
      <c r="J22" s="60" t="s">
        <v>105</v>
      </c>
      <c r="K22" s="59">
        <v>-4921</v>
      </c>
      <c r="L22" s="59" t="s">
        <v>106</v>
      </c>
      <c r="M22" s="60" t="s">
        <v>71</v>
      </c>
      <c r="N22" s="60"/>
      <c r="O22" s="61" t="s">
        <v>72</v>
      </c>
      <c r="P22" s="61" t="s">
        <v>73</v>
      </c>
    </row>
    <row r="23" spans="1:16" ht="12.75" customHeight="1" thickBot="1" x14ac:dyDescent="0.25">
      <c r="A23" s="14" t="str">
        <f t="shared" si="0"/>
        <v> BBS 125 </v>
      </c>
      <c r="B23" s="11" t="str">
        <f t="shared" si="1"/>
        <v>I</v>
      </c>
      <c r="C23" s="14">
        <f t="shared" si="2"/>
        <v>19709.93</v>
      </c>
      <c r="D23" s="16" t="str">
        <f t="shared" si="3"/>
        <v>vis</v>
      </c>
      <c r="E23" s="58">
        <f>VLOOKUP(C23,Active!C$21:E$973,3,FALSE)</f>
        <v>-7888.615662138588</v>
      </c>
      <c r="F23" s="11" t="s">
        <v>66</v>
      </c>
      <c r="G23" s="16" t="str">
        <f t="shared" si="4"/>
        <v>19709.930</v>
      </c>
      <c r="H23" s="14">
        <f t="shared" si="5"/>
        <v>-4659</v>
      </c>
      <c r="I23" s="59" t="s">
        <v>107</v>
      </c>
      <c r="J23" s="60" t="s">
        <v>108</v>
      </c>
      <c r="K23" s="59">
        <v>-4659</v>
      </c>
      <c r="L23" s="59" t="s">
        <v>109</v>
      </c>
      <c r="M23" s="60" t="s">
        <v>71</v>
      </c>
      <c r="N23" s="60"/>
      <c r="O23" s="61" t="s">
        <v>72</v>
      </c>
      <c r="P23" s="61" t="s">
        <v>73</v>
      </c>
    </row>
    <row r="24" spans="1:16" ht="12.75" customHeight="1" thickBot="1" x14ac:dyDescent="0.25">
      <c r="A24" s="14" t="str">
        <f t="shared" si="0"/>
        <v> BBS 125 </v>
      </c>
      <c r="B24" s="11" t="str">
        <f t="shared" si="1"/>
        <v>I</v>
      </c>
      <c r="C24" s="14">
        <f t="shared" si="2"/>
        <v>20166.582999999999</v>
      </c>
      <c r="D24" s="16" t="str">
        <f t="shared" si="3"/>
        <v>vis</v>
      </c>
      <c r="E24" s="58">
        <f>VLOOKUP(C24,Active!C$21:E$973,3,FALSE)</f>
        <v>-7775.5244041728456</v>
      </c>
      <c r="F24" s="11" t="s">
        <v>66</v>
      </c>
      <c r="G24" s="16" t="str">
        <f t="shared" si="4"/>
        <v>20166.583</v>
      </c>
      <c r="H24" s="14">
        <f t="shared" si="5"/>
        <v>-4321</v>
      </c>
      <c r="I24" s="59" t="s">
        <v>110</v>
      </c>
      <c r="J24" s="60" t="s">
        <v>111</v>
      </c>
      <c r="K24" s="59">
        <v>-4321</v>
      </c>
      <c r="L24" s="59" t="s">
        <v>112</v>
      </c>
      <c r="M24" s="60" t="s">
        <v>71</v>
      </c>
      <c r="N24" s="60"/>
      <c r="O24" s="61" t="s">
        <v>72</v>
      </c>
      <c r="P24" s="61" t="s">
        <v>73</v>
      </c>
    </row>
    <row r="25" spans="1:16" ht="12.75" customHeight="1" thickBot="1" x14ac:dyDescent="0.25">
      <c r="A25" s="14" t="str">
        <f t="shared" si="0"/>
        <v> BBS 125 </v>
      </c>
      <c r="B25" s="11" t="str">
        <f t="shared" si="1"/>
        <v>II</v>
      </c>
      <c r="C25" s="14">
        <f t="shared" si="2"/>
        <v>20507.690999999999</v>
      </c>
      <c r="D25" s="16" t="str">
        <f t="shared" si="3"/>
        <v>vis</v>
      </c>
      <c r="E25" s="58">
        <f>VLOOKUP(C25,Active!C$21:E$973,3,FALSE)</f>
        <v>-7691.0481545430866</v>
      </c>
      <c r="F25" s="11" t="s">
        <v>66</v>
      </c>
      <c r="G25" s="16" t="str">
        <f t="shared" si="4"/>
        <v>20507.691</v>
      </c>
      <c r="H25" s="14">
        <f t="shared" si="5"/>
        <v>-4068.5</v>
      </c>
      <c r="I25" s="59" t="s">
        <v>113</v>
      </c>
      <c r="J25" s="60" t="s">
        <v>114</v>
      </c>
      <c r="K25" s="59">
        <v>-4068.5</v>
      </c>
      <c r="L25" s="59" t="s">
        <v>115</v>
      </c>
      <c r="M25" s="60" t="s">
        <v>71</v>
      </c>
      <c r="N25" s="60"/>
      <c r="O25" s="61" t="s">
        <v>72</v>
      </c>
      <c r="P25" s="61" t="s">
        <v>73</v>
      </c>
    </row>
    <row r="26" spans="1:16" ht="12.75" customHeight="1" thickBot="1" x14ac:dyDescent="0.25">
      <c r="A26" s="14" t="str">
        <f t="shared" si="0"/>
        <v> BBS 125 </v>
      </c>
      <c r="B26" s="11" t="str">
        <f t="shared" si="1"/>
        <v>I</v>
      </c>
      <c r="C26" s="14">
        <f t="shared" si="2"/>
        <v>21642.503000000001</v>
      </c>
      <c r="D26" s="16" t="str">
        <f t="shared" si="3"/>
        <v>vis</v>
      </c>
      <c r="E26" s="58">
        <f>VLOOKUP(C26,Active!C$21:E$973,3,FALSE)</f>
        <v>-7410.0091235181708</v>
      </c>
      <c r="F26" s="11" t="s">
        <v>66</v>
      </c>
      <c r="G26" s="16" t="str">
        <f t="shared" si="4"/>
        <v>21642.503</v>
      </c>
      <c r="H26" s="14">
        <f t="shared" si="5"/>
        <v>-3228</v>
      </c>
      <c r="I26" s="59" t="s">
        <v>116</v>
      </c>
      <c r="J26" s="60" t="s">
        <v>117</v>
      </c>
      <c r="K26" s="59">
        <v>-3228</v>
      </c>
      <c r="L26" s="59" t="s">
        <v>118</v>
      </c>
      <c r="M26" s="60" t="s">
        <v>71</v>
      </c>
      <c r="N26" s="60"/>
      <c r="O26" s="61" t="s">
        <v>72</v>
      </c>
      <c r="P26" s="61" t="s">
        <v>73</v>
      </c>
    </row>
    <row r="27" spans="1:16" ht="12.75" customHeight="1" thickBot="1" x14ac:dyDescent="0.25">
      <c r="A27" s="14" t="str">
        <f t="shared" si="0"/>
        <v> BBS 125 </v>
      </c>
      <c r="B27" s="11" t="str">
        <f t="shared" si="1"/>
        <v>II</v>
      </c>
      <c r="C27" s="14">
        <f t="shared" si="2"/>
        <v>23713.828000000001</v>
      </c>
      <c r="D27" s="16" t="str">
        <f t="shared" si="3"/>
        <v>vis</v>
      </c>
      <c r="E27" s="58">
        <f>VLOOKUP(C27,Active!C$21:E$973,3,FALSE)</f>
        <v>-6897.0403049493843</v>
      </c>
      <c r="F27" s="11" t="s">
        <v>66</v>
      </c>
      <c r="G27" s="16" t="str">
        <f t="shared" si="4"/>
        <v>23713.828</v>
      </c>
      <c r="H27" s="14">
        <f t="shared" si="5"/>
        <v>-1693.5</v>
      </c>
      <c r="I27" s="59" t="s">
        <v>119</v>
      </c>
      <c r="J27" s="60" t="s">
        <v>120</v>
      </c>
      <c r="K27" s="59">
        <v>-1693.5</v>
      </c>
      <c r="L27" s="59" t="s">
        <v>121</v>
      </c>
      <c r="M27" s="60" t="s">
        <v>71</v>
      </c>
      <c r="N27" s="60"/>
      <c r="O27" s="61" t="s">
        <v>72</v>
      </c>
      <c r="P27" s="61" t="s">
        <v>73</v>
      </c>
    </row>
    <row r="28" spans="1:16" ht="12.75" customHeight="1" thickBot="1" x14ac:dyDescent="0.25">
      <c r="A28" s="14" t="str">
        <f t="shared" si="0"/>
        <v> BBS 125 </v>
      </c>
      <c r="B28" s="11" t="str">
        <f t="shared" si="1"/>
        <v>I</v>
      </c>
      <c r="C28" s="14">
        <f t="shared" si="2"/>
        <v>23743.724999999999</v>
      </c>
      <c r="D28" s="16" t="str">
        <f t="shared" si="3"/>
        <v>vis</v>
      </c>
      <c r="E28" s="58">
        <f>VLOOKUP(C28,Active!C$21:E$973,3,FALSE)</f>
        <v>-6889.6362380990595</v>
      </c>
      <c r="F28" s="11" t="s">
        <v>66</v>
      </c>
      <c r="G28" s="16" t="str">
        <f t="shared" si="4"/>
        <v>23743.725</v>
      </c>
      <c r="H28" s="14">
        <f t="shared" si="5"/>
        <v>-1671</v>
      </c>
      <c r="I28" s="59" t="s">
        <v>122</v>
      </c>
      <c r="J28" s="60" t="s">
        <v>123</v>
      </c>
      <c r="K28" s="59">
        <v>-1671</v>
      </c>
      <c r="L28" s="59" t="s">
        <v>124</v>
      </c>
      <c r="M28" s="60" t="s">
        <v>71</v>
      </c>
      <c r="N28" s="60"/>
      <c r="O28" s="61" t="s">
        <v>72</v>
      </c>
      <c r="P28" s="61" t="s">
        <v>73</v>
      </c>
    </row>
    <row r="29" spans="1:16" ht="12.75" customHeight="1" thickBot="1" x14ac:dyDescent="0.25">
      <c r="A29" s="14" t="str">
        <f t="shared" si="0"/>
        <v> BBS 125 </v>
      </c>
      <c r="B29" s="11" t="str">
        <f t="shared" si="1"/>
        <v>II</v>
      </c>
      <c r="C29" s="14">
        <f t="shared" si="2"/>
        <v>23794.707999999999</v>
      </c>
      <c r="D29" s="16" t="str">
        <f t="shared" si="3"/>
        <v>vis</v>
      </c>
      <c r="E29" s="58">
        <f>VLOOKUP(C29,Active!C$21:E$973,3,FALSE)</f>
        <v>-6877.0101705929501</v>
      </c>
      <c r="F29" s="11" t="s">
        <v>66</v>
      </c>
      <c r="G29" s="16" t="str">
        <f t="shared" si="4"/>
        <v>23794.708</v>
      </c>
      <c r="H29" s="14">
        <f t="shared" si="5"/>
        <v>-1633.5</v>
      </c>
      <c r="I29" s="59" t="s">
        <v>125</v>
      </c>
      <c r="J29" s="60" t="s">
        <v>126</v>
      </c>
      <c r="K29" s="59">
        <v>-1633.5</v>
      </c>
      <c r="L29" s="59" t="s">
        <v>127</v>
      </c>
      <c r="M29" s="60" t="s">
        <v>71</v>
      </c>
      <c r="N29" s="60"/>
      <c r="O29" s="61" t="s">
        <v>72</v>
      </c>
      <c r="P29" s="61" t="s">
        <v>73</v>
      </c>
    </row>
    <row r="30" spans="1:16" ht="12.75" customHeight="1" thickBot="1" x14ac:dyDescent="0.25">
      <c r="A30" s="14" t="str">
        <f t="shared" si="0"/>
        <v> BBS 125 </v>
      </c>
      <c r="B30" s="11" t="str">
        <f t="shared" si="1"/>
        <v>II</v>
      </c>
      <c r="C30" s="14">
        <f t="shared" si="2"/>
        <v>25966.737000000001</v>
      </c>
      <c r="D30" s="16" t="str">
        <f t="shared" si="3"/>
        <v>vis</v>
      </c>
      <c r="E30" s="58">
        <f>VLOOKUP(C30,Active!C$21:E$973,3,FALSE)</f>
        <v>-6339.1017544693841</v>
      </c>
      <c r="F30" s="11" t="s">
        <v>66</v>
      </c>
      <c r="G30" s="16" t="str">
        <f t="shared" si="4"/>
        <v>25966.737</v>
      </c>
      <c r="H30" s="14">
        <f t="shared" si="5"/>
        <v>-24.5</v>
      </c>
      <c r="I30" s="59" t="s">
        <v>128</v>
      </c>
      <c r="J30" s="60" t="s">
        <v>129</v>
      </c>
      <c r="K30" s="59">
        <v>-24.5</v>
      </c>
      <c r="L30" s="59" t="s">
        <v>130</v>
      </c>
      <c r="M30" s="60" t="s">
        <v>71</v>
      </c>
      <c r="N30" s="60"/>
      <c r="O30" s="61" t="s">
        <v>72</v>
      </c>
      <c r="P30" s="61" t="s">
        <v>73</v>
      </c>
    </row>
    <row r="31" spans="1:16" ht="12.75" customHeight="1" thickBot="1" x14ac:dyDescent="0.25">
      <c r="A31" s="14" t="str">
        <f t="shared" si="0"/>
        <v> MVS 197 </v>
      </c>
      <c r="B31" s="11" t="str">
        <f t="shared" si="1"/>
        <v>I</v>
      </c>
      <c r="C31" s="14">
        <f t="shared" si="2"/>
        <v>25999.696</v>
      </c>
      <c r="D31" s="16" t="str">
        <f t="shared" si="3"/>
        <v>vis</v>
      </c>
      <c r="E31" s="58" t="e">
        <f>VLOOKUP(C31,Active!C$21:E$973,3,FALSE)</f>
        <v>#N/A</v>
      </c>
      <c r="F31" s="11" t="s">
        <v>66</v>
      </c>
      <c r="G31" s="16" t="str">
        <f t="shared" si="4"/>
        <v>25999.696</v>
      </c>
      <c r="H31" s="14">
        <f t="shared" si="5"/>
        <v>0</v>
      </c>
      <c r="I31" s="59" t="s">
        <v>131</v>
      </c>
      <c r="J31" s="60" t="s">
        <v>132</v>
      </c>
      <c r="K31" s="59">
        <v>0</v>
      </c>
      <c r="L31" s="59" t="s">
        <v>133</v>
      </c>
      <c r="M31" s="60" t="s">
        <v>71</v>
      </c>
      <c r="N31" s="60"/>
      <c r="O31" s="61" t="s">
        <v>134</v>
      </c>
      <c r="P31" s="61" t="s">
        <v>135</v>
      </c>
    </row>
    <row r="32" spans="1:16" ht="12.75" customHeight="1" thickBot="1" x14ac:dyDescent="0.25">
      <c r="A32" s="14" t="str">
        <f t="shared" si="0"/>
        <v> BBS 125 </v>
      </c>
      <c r="B32" s="11" t="str">
        <f t="shared" si="1"/>
        <v>II</v>
      </c>
      <c r="C32" s="14">
        <f t="shared" si="2"/>
        <v>27089.652999999998</v>
      </c>
      <c r="D32" s="16" t="str">
        <f t="shared" si="3"/>
        <v>vis</v>
      </c>
      <c r="E32" s="58">
        <f>VLOOKUP(C32,Active!C$21:E$973,3,FALSE)</f>
        <v>-6061.0087976074792</v>
      </c>
      <c r="F32" s="11" t="s">
        <v>66</v>
      </c>
      <c r="G32" s="16" t="str">
        <f t="shared" si="4"/>
        <v>27089.653</v>
      </c>
      <c r="H32" s="14">
        <f t="shared" si="5"/>
        <v>807.5</v>
      </c>
      <c r="I32" s="59" t="s">
        <v>136</v>
      </c>
      <c r="J32" s="60" t="s">
        <v>137</v>
      </c>
      <c r="K32" s="59">
        <v>807.5</v>
      </c>
      <c r="L32" s="59" t="s">
        <v>138</v>
      </c>
      <c r="M32" s="60" t="s">
        <v>71</v>
      </c>
      <c r="N32" s="60"/>
      <c r="O32" s="61" t="s">
        <v>72</v>
      </c>
      <c r="P32" s="61" t="s">
        <v>73</v>
      </c>
    </row>
    <row r="33" spans="1:16" ht="12.75" customHeight="1" thickBot="1" x14ac:dyDescent="0.25">
      <c r="A33" s="14" t="str">
        <f t="shared" si="0"/>
        <v> BBS 125 </v>
      </c>
      <c r="B33" s="11" t="str">
        <f t="shared" si="1"/>
        <v>II</v>
      </c>
      <c r="C33" s="14">
        <f t="shared" si="2"/>
        <v>27097.620999999999</v>
      </c>
      <c r="D33" s="16" t="str">
        <f t="shared" si="3"/>
        <v>vis</v>
      </c>
      <c r="E33" s="58">
        <f>VLOOKUP(C33,Active!C$21:E$973,3,FALSE)</f>
        <v>-6059.0355024720675</v>
      </c>
      <c r="F33" s="11" t="s">
        <v>66</v>
      </c>
      <c r="G33" s="16" t="str">
        <f t="shared" si="4"/>
        <v>27097.621</v>
      </c>
      <c r="H33" s="14">
        <f t="shared" si="5"/>
        <v>813.5</v>
      </c>
      <c r="I33" s="59" t="s">
        <v>139</v>
      </c>
      <c r="J33" s="60" t="s">
        <v>140</v>
      </c>
      <c r="K33" s="59">
        <v>813.5</v>
      </c>
      <c r="L33" s="59" t="s">
        <v>141</v>
      </c>
      <c r="M33" s="60" t="s">
        <v>71</v>
      </c>
      <c r="N33" s="60"/>
      <c r="O33" s="61" t="s">
        <v>72</v>
      </c>
      <c r="P33" s="61" t="s">
        <v>73</v>
      </c>
    </row>
    <row r="34" spans="1:16" ht="12.75" customHeight="1" thickBot="1" x14ac:dyDescent="0.25">
      <c r="A34" s="14" t="str">
        <f t="shared" si="0"/>
        <v> BBS 125 </v>
      </c>
      <c r="B34" s="11" t="str">
        <f t="shared" si="1"/>
        <v>II</v>
      </c>
      <c r="C34" s="14">
        <f t="shared" si="2"/>
        <v>27418.758000000002</v>
      </c>
      <c r="D34" s="16" t="str">
        <f t="shared" si="3"/>
        <v>vis</v>
      </c>
      <c r="E34" s="58">
        <f>VLOOKUP(C34,Active!C$21:E$973,3,FALSE)</f>
        <v>-5979.5051209584344</v>
      </c>
      <c r="F34" s="11" t="s">
        <v>66</v>
      </c>
      <c r="G34" s="16" t="str">
        <f t="shared" si="4"/>
        <v>27418.758</v>
      </c>
      <c r="H34" s="14">
        <f t="shared" si="5"/>
        <v>1051.5</v>
      </c>
      <c r="I34" s="59" t="s">
        <v>142</v>
      </c>
      <c r="J34" s="60" t="s">
        <v>143</v>
      </c>
      <c r="K34" s="59">
        <v>1051.5</v>
      </c>
      <c r="L34" s="59" t="s">
        <v>144</v>
      </c>
      <c r="M34" s="60" t="s">
        <v>71</v>
      </c>
      <c r="N34" s="60"/>
      <c r="O34" s="61" t="s">
        <v>72</v>
      </c>
      <c r="P34" s="61" t="s">
        <v>73</v>
      </c>
    </row>
    <row r="35" spans="1:16" ht="12.75" customHeight="1" thickBot="1" x14ac:dyDescent="0.25">
      <c r="A35" s="14" t="str">
        <f t="shared" si="0"/>
        <v> BBS 125 </v>
      </c>
      <c r="B35" s="11" t="str">
        <f t="shared" si="1"/>
        <v>I</v>
      </c>
      <c r="C35" s="14">
        <f t="shared" si="2"/>
        <v>28096.878000000001</v>
      </c>
      <c r="D35" s="16" t="str">
        <f t="shared" si="3"/>
        <v>vis</v>
      </c>
      <c r="E35" s="58">
        <f>VLOOKUP(C35,Active!C$21:E$973,3,FALSE)</f>
        <v>-5811.5670063468378</v>
      </c>
      <c r="F35" s="11" t="s">
        <v>66</v>
      </c>
      <c r="G35" s="16" t="str">
        <f t="shared" si="4"/>
        <v>28096.878</v>
      </c>
      <c r="H35" s="14">
        <f t="shared" si="5"/>
        <v>1554</v>
      </c>
      <c r="I35" s="59" t="s">
        <v>145</v>
      </c>
      <c r="J35" s="60" t="s">
        <v>146</v>
      </c>
      <c r="K35" s="59">
        <v>1554</v>
      </c>
      <c r="L35" s="59" t="s">
        <v>147</v>
      </c>
      <c r="M35" s="60" t="s">
        <v>71</v>
      </c>
      <c r="N35" s="60"/>
      <c r="O35" s="61" t="s">
        <v>72</v>
      </c>
      <c r="P35" s="61" t="s">
        <v>73</v>
      </c>
    </row>
    <row r="36" spans="1:16" ht="12.75" customHeight="1" thickBot="1" x14ac:dyDescent="0.25">
      <c r="A36" s="14" t="str">
        <f t="shared" si="0"/>
        <v> BBS 125 </v>
      </c>
      <c r="B36" s="11" t="str">
        <f t="shared" si="1"/>
        <v>I</v>
      </c>
      <c r="C36" s="14">
        <f t="shared" si="2"/>
        <v>28104.884999999998</v>
      </c>
      <c r="D36" s="16" t="str">
        <f t="shared" si="3"/>
        <v>vis</v>
      </c>
      <c r="E36" s="58">
        <f>VLOOKUP(C36,Active!C$21:E$973,3,FALSE)</f>
        <v>-5809.584052763852</v>
      </c>
      <c r="F36" s="11" t="s">
        <v>66</v>
      </c>
      <c r="G36" s="16" t="str">
        <f t="shared" si="4"/>
        <v>28104.885</v>
      </c>
      <c r="H36" s="14">
        <f t="shared" si="5"/>
        <v>1560</v>
      </c>
      <c r="I36" s="59" t="s">
        <v>148</v>
      </c>
      <c r="J36" s="60" t="s">
        <v>149</v>
      </c>
      <c r="K36" s="59">
        <v>1560</v>
      </c>
      <c r="L36" s="59" t="s">
        <v>150</v>
      </c>
      <c r="M36" s="60" t="s">
        <v>71</v>
      </c>
      <c r="N36" s="60"/>
      <c r="O36" s="61" t="s">
        <v>72</v>
      </c>
      <c r="P36" s="61" t="s">
        <v>73</v>
      </c>
    </row>
    <row r="37" spans="1:16" ht="12.75" customHeight="1" thickBot="1" x14ac:dyDescent="0.25">
      <c r="A37" s="14" t="str">
        <f t="shared" si="0"/>
        <v> BBS 125 </v>
      </c>
      <c r="B37" s="11" t="str">
        <f t="shared" si="1"/>
        <v>II</v>
      </c>
      <c r="C37" s="14">
        <f t="shared" si="2"/>
        <v>28181.657999999999</v>
      </c>
      <c r="D37" s="16" t="str">
        <f t="shared" si="3"/>
        <v>vis</v>
      </c>
      <c r="E37" s="58">
        <f>VLOOKUP(C37,Active!C$21:E$973,3,FALSE)</f>
        <v>-5790.5710272328597</v>
      </c>
      <c r="F37" s="11" t="s">
        <v>66</v>
      </c>
      <c r="G37" s="16" t="str">
        <f t="shared" si="4"/>
        <v>28181.658</v>
      </c>
      <c r="H37" s="14">
        <f t="shared" si="5"/>
        <v>1616.5</v>
      </c>
      <c r="I37" s="59" t="s">
        <v>151</v>
      </c>
      <c r="J37" s="60" t="s">
        <v>152</v>
      </c>
      <c r="K37" s="59">
        <v>1616.5</v>
      </c>
      <c r="L37" s="59" t="s">
        <v>153</v>
      </c>
      <c r="M37" s="60" t="s">
        <v>71</v>
      </c>
      <c r="N37" s="60"/>
      <c r="O37" s="61" t="s">
        <v>72</v>
      </c>
      <c r="P37" s="61" t="s">
        <v>73</v>
      </c>
    </row>
    <row r="38" spans="1:16" ht="12.75" customHeight="1" thickBot="1" x14ac:dyDescent="0.25">
      <c r="A38" s="14" t="str">
        <f t="shared" si="0"/>
        <v> BBS 125 </v>
      </c>
      <c r="B38" s="11" t="str">
        <f t="shared" si="1"/>
        <v>II</v>
      </c>
      <c r="C38" s="14">
        <f t="shared" si="2"/>
        <v>29245.697</v>
      </c>
      <c r="D38" s="16" t="str">
        <f t="shared" si="3"/>
        <v>vis</v>
      </c>
      <c r="E38" s="58">
        <f>VLOOKUP(C38,Active!C$21:E$973,3,FALSE)</f>
        <v>-5527.0591067273317</v>
      </c>
      <c r="F38" s="11" t="s">
        <v>66</v>
      </c>
      <c r="G38" s="16" t="str">
        <f t="shared" si="4"/>
        <v>29245.697</v>
      </c>
      <c r="H38" s="14">
        <f t="shared" si="5"/>
        <v>2404.5</v>
      </c>
      <c r="I38" s="59" t="s">
        <v>157</v>
      </c>
      <c r="J38" s="60" t="s">
        <v>158</v>
      </c>
      <c r="K38" s="59">
        <v>2404.5</v>
      </c>
      <c r="L38" s="59" t="s">
        <v>159</v>
      </c>
      <c r="M38" s="60" t="s">
        <v>71</v>
      </c>
      <c r="N38" s="60"/>
      <c r="O38" s="61" t="s">
        <v>72</v>
      </c>
      <c r="P38" s="61" t="s">
        <v>73</v>
      </c>
    </row>
    <row r="39" spans="1:16" ht="12.75" customHeight="1" thickBot="1" x14ac:dyDescent="0.25">
      <c r="A39" s="14" t="str">
        <f t="shared" si="0"/>
        <v> BBS 125 </v>
      </c>
      <c r="B39" s="11" t="str">
        <f t="shared" si="1"/>
        <v>II</v>
      </c>
      <c r="C39" s="14">
        <f t="shared" si="2"/>
        <v>29988.708999999999</v>
      </c>
      <c r="D39" s="16" t="str">
        <f t="shared" si="3"/>
        <v>vis</v>
      </c>
      <c r="E39" s="58">
        <f>VLOOKUP(C39,Active!C$21:E$973,3,FALSE)</f>
        <v>-5343.0503259602228</v>
      </c>
      <c r="F39" s="11" t="s">
        <v>66</v>
      </c>
      <c r="G39" s="16" t="str">
        <f t="shared" si="4"/>
        <v>29988.709</v>
      </c>
      <c r="H39" s="14">
        <f t="shared" si="5"/>
        <v>2954.5</v>
      </c>
      <c r="I39" s="59" t="s">
        <v>165</v>
      </c>
      <c r="J39" s="60" t="s">
        <v>166</v>
      </c>
      <c r="K39" s="59">
        <v>2954.5</v>
      </c>
      <c r="L39" s="59" t="s">
        <v>167</v>
      </c>
      <c r="M39" s="60" t="s">
        <v>71</v>
      </c>
      <c r="N39" s="60"/>
      <c r="O39" s="61" t="s">
        <v>72</v>
      </c>
      <c r="P39" s="61" t="s">
        <v>73</v>
      </c>
    </row>
    <row r="40" spans="1:16" ht="12.75" customHeight="1" thickBot="1" x14ac:dyDescent="0.25">
      <c r="A40" s="14" t="str">
        <f t="shared" si="0"/>
        <v> BBS 125 </v>
      </c>
      <c r="B40" s="11" t="str">
        <f t="shared" si="1"/>
        <v>II</v>
      </c>
      <c r="C40" s="14">
        <f t="shared" si="2"/>
        <v>30327.769</v>
      </c>
      <c r="D40" s="16" t="str">
        <f t="shared" si="3"/>
        <v>vis</v>
      </c>
      <c r="E40" s="58">
        <f>VLOOKUP(C40,Active!C$21:E$973,3,FALSE)</f>
        <v>-5259.081268654425</v>
      </c>
      <c r="F40" s="11" t="s">
        <v>66</v>
      </c>
      <c r="G40" s="16" t="str">
        <f t="shared" si="4"/>
        <v>30327.769</v>
      </c>
      <c r="H40" s="14">
        <f t="shared" si="5"/>
        <v>3205.5</v>
      </c>
      <c r="I40" s="59" t="s">
        <v>168</v>
      </c>
      <c r="J40" s="60" t="s">
        <v>169</v>
      </c>
      <c r="K40" s="59">
        <v>3205.5</v>
      </c>
      <c r="L40" s="59" t="s">
        <v>170</v>
      </c>
      <c r="M40" s="60" t="s">
        <v>71</v>
      </c>
      <c r="N40" s="60"/>
      <c r="O40" s="61" t="s">
        <v>72</v>
      </c>
      <c r="P40" s="61" t="s">
        <v>73</v>
      </c>
    </row>
    <row r="41" spans="1:16" ht="12.75" customHeight="1" thickBot="1" x14ac:dyDescent="0.25">
      <c r="A41" s="14" t="str">
        <f t="shared" si="0"/>
        <v> BBS 125 </v>
      </c>
      <c r="B41" s="11" t="str">
        <f t="shared" si="1"/>
        <v>I</v>
      </c>
      <c r="C41" s="14">
        <f t="shared" si="2"/>
        <v>46057.686999999998</v>
      </c>
      <c r="D41" s="16" t="str">
        <f t="shared" si="3"/>
        <v>vis</v>
      </c>
      <c r="E41" s="58">
        <f>VLOOKUP(C41,Active!C$21:E$973,3,FALSE)</f>
        <v>-1363.5277207351521</v>
      </c>
      <c r="F41" s="11" t="s">
        <v>66</v>
      </c>
      <c r="G41" s="16" t="str">
        <f t="shared" si="4"/>
        <v>46057.687</v>
      </c>
      <c r="H41" s="14">
        <f t="shared" si="5"/>
        <v>14856</v>
      </c>
      <c r="I41" s="59" t="s">
        <v>192</v>
      </c>
      <c r="J41" s="60" t="s">
        <v>193</v>
      </c>
      <c r="K41" s="59">
        <v>14856</v>
      </c>
      <c r="L41" s="59" t="s">
        <v>194</v>
      </c>
      <c r="M41" s="60" t="s">
        <v>71</v>
      </c>
      <c r="N41" s="60"/>
      <c r="O41" s="61" t="s">
        <v>72</v>
      </c>
      <c r="P41" s="61" t="s">
        <v>73</v>
      </c>
    </row>
    <row r="42" spans="1:16" ht="12.75" customHeight="1" thickBot="1" x14ac:dyDescent="0.25">
      <c r="A42" s="14" t="str">
        <f t="shared" si="0"/>
        <v> BBS 125 </v>
      </c>
      <c r="B42" s="11" t="str">
        <f t="shared" si="1"/>
        <v>II</v>
      </c>
      <c r="C42" s="14">
        <f t="shared" si="2"/>
        <v>46144.544000000002</v>
      </c>
      <c r="D42" s="16" t="str">
        <f t="shared" si="3"/>
        <v>vis</v>
      </c>
      <c r="E42" s="58">
        <f>VLOOKUP(C42,Active!C$21:E$973,3,FALSE)</f>
        <v>-1342.0173673746554</v>
      </c>
      <c r="F42" s="11" t="s">
        <v>66</v>
      </c>
      <c r="G42" s="16" t="str">
        <f t="shared" si="4"/>
        <v>46144.544</v>
      </c>
      <c r="H42" s="14">
        <f t="shared" si="5"/>
        <v>14920.5</v>
      </c>
      <c r="I42" s="59" t="s">
        <v>195</v>
      </c>
      <c r="J42" s="60" t="s">
        <v>196</v>
      </c>
      <c r="K42" s="59">
        <v>14920.5</v>
      </c>
      <c r="L42" s="59" t="s">
        <v>197</v>
      </c>
      <c r="M42" s="60" t="s">
        <v>71</v>
      </c>
      <c r="N42" s="60"/>
      <c r="O42" s="61" t="s">
        <v>72</v>
      </c>
      <c r="P42" s="61" t="s">
        <v>73</v>
      </c>
    </row>
    <row r="43" spans="1:16" ht="12.75" customHeight="1" thickBot="1" x14ac:dyDescent="0.25">
      <c r="A43" s="14" t="str">
        <f t="shared" ref="A43:A74" si="6">P43</f>
        <v> BBS 125 </v>
      </c>
      <c r="B43" s="11" t="str">
        <f t="shared" ref="B43:B74" si="7">IF(H43=INT(H43),"I","II")</f>
        <v>I</v>
      </c>
      <c r="C43" s="14">
        <f t="shared" ref="C43:C74" si="8">1*G43</f>
        <v>46467.586000000003</v>
      </c>
      <c r="D43" s="16" t="str">
        <f t="shared" ref="D43:D74" si="9">VLOOKUP(F43,I$1:J$5,2,FALSE)</f>
        <v>vis</v>
      </c>
      <c r="E43" s="58">
        <f>VLOOKUP(C43,Active!C$21:E$973,3,FALSE)</f>
        <v>-1262.015207844838</v>
      </c>
      <c r="F43" s="11" t="s">
        <v>66</v>
      </c>
      <c r="G43" s="16" t="str">
        <f t="shared" ref="G43:G74" si="10">MID(I43,3,LEN(I43)-3)</f>
        <v>46467.586</v>
      </c>
      <c r="H43" s="14">
        <f t="shared" ref="H43:H74" si="11">1*K43</f>
        <v>15160</v>
      </c>
      <c r="I43" s="59" t="s">
        <v>198</v>
      </c>
      <c r="J43" s="60" t="s">
        <v>199</v>
      </c>
      <c r="K43" s="59">
        <v>15160</v>
      </c>
      <c r="L43" s="59" t="s">
        <v>200</v>
      </c>
      <c r="M43" s="60" t="s">
        <v>71</v>
      </c>
      <c r="N43" s="60"/>
      <c r="O43" s="61" t="s">
        <v>72</v>
      </c>
      <c r="P43" s="61" t="s">
        <v>73</v>
      </c>
    </row>
    <row r="44" spans="1:16" ht="12.75" customHeight="1" thickBot="1" x14ac:dyDescent="0.25">
      <c r="A44" s="14" t="str">
        <f t="shared" si="6"/>
        <v> BBS 105 </v>
      </c>
      <c r="B44" s="11" t="str">
        <f t="shared" si="7"/>
        <v>I</v>
      </c>
      <c r="C44" s="14">
        <f t="shared" si="8"/>
        <v>49004.398000000001</v>
      </c>
      <c r="D44" s="16" t="str">
        <f t="shared" si="9"/>
        <v>vis</v>
      </c>
      <c r="E44" s="58">
        <f>VLOOKUP(C44,Active!C$21:E$973,3,FALSE)</f>
        <v>-633.76736910822297</v>
      </c>
      <c r="F44" s="11" t="s">
        <v>66</v>
      </c>
      <c r="G44" s="16" t="str">
        <f t="shared" si="10"/>
        <v>49004.398</v>
      </c>
      <c r="H44" s="14">
        <f t="shared" si="11"/>
        <v>17039</v>
      </c>
      <c r="I44" s="59" t="s">
        <v>201</v>
      </c>
      <c r="J44" s="60" t="s">
        <v>202</v>
      </c>
      <c r="K44" s="59">
        <v>17039</v>
      </c>
      <c r="L44" s="59" t="s">
        <v>203</v>
      </c>
      <c r="M44" s="60" t="s">
        <v>204</v>
      </c>
      <c r="N44" s="60"/>
      <c r="O44" s="61" t="s">
        <v>205</v>
      </c>
      <c r="P44" s="61" t="s">
        <v>206</v>
      </c>
    </row>
    <row r="45" spans="1:16" ht="12.75" customHeight="1" thickBot="1" x14ac:dyDescent="0.25">
      <c r="A45" s="14" t="str">
        <f t="shared" si="6"/>
        <v>BAVM 117 </v>
      </c>
      <c r="B45" s="11" t="str">
        <f t="shared" si="7"/>
        <v>I</v>
      </c>
      <c r="C45" s="14">
        <f t="shared" si="8"/>
        <v>50824.556700000001</v>
      </c>
      <c r="D45" s="16" t="str">
        <f t="shared" si="9"/>
        <v>vis</v>
      </c>
      <c r="E45" s="58">
        <f>VLOOKUP(C45,Active!C$21:E$973,3,FALSE)</f>
        <v>-183.00051313598379</v>
      </c>
      <c r="F45" s="11" t="s">
        <v>66</v>
      </c>
      <c r="G45" s="16" t="str">
        <f t="shared" si="10"/>
        <v>50824.5567</v>
      </c>
      <c r="H45" s="14">
        <f t="shared" si="11"/>
        <v>18387</v>
      </c>
      <c r="I45" s="59" t="s">
        <v>217</v>
      </c>
      <c r="J45" s="60" t="s">
        <v>218</v>
      </c>
      <c r="K45" s="59">
        <v>18387</v>
      </c>
      <c r="L45" s="59" t="s">
        <v>219</v>
      </c>
      <c r="M45" s="60" t="s">
        <v>210</v>
      </c>
      <c r="N45" s="60" t="s">
        <v>214</v>
      </c>
      <c r="O45" s="61" t="s">
        <v>220</v>
      </c>
      <c r="P45" s="62" t="s">
        <v>221</v>
      </c>
    </row>
    <row r="46" spans="1:16" ht="12.75" customHeight="1" thickBot="1" x14ac:dyDescent="0.25">
      <c r="A46" s="14" t="str">
        <f t="shared" si="6"/>
        <v>IBVS 5357 </v>
      </c>
      <c r="B46" s="11" t="str">
        <f t="shared" si="7"/>
        <v>I</v>
      </c>
      <c r="C46" s="14">
        <f t="shared" si="8"/>
        <v>52562.890800000001</v>
      </c>
      <c r="D46" s="16" t="str">
        <f t="shared" si="9"/>
        <v>vis</v>
      </c>
      <c r="E46" s="58">
        <f>VLOOKUP(C46,Active!C$21:E$973,3,FALSE)</f>
        <v>247.50227592649298</v>
      </c>
      <c r="F46" s="11" t="s">
        <v>66</v>
      </c>
      <c r="G46" s="16" t="str">
        <f t="shared" si="10"/>
        <v>52562.8908</v>
      </c>
      <c r="H46" s="14">
        <f t="shared" si="11"/>
        <v>19675</v>
      </c>
      <c r="I46" s="59" t="s">
        <v>248</v>
      </c>
      <c r="J46" s="60" t="s">
        <v>249</v>
      </c>
      <c r="K46" s="59">
        <v>19675</v>
      </c>
      <c r="L46" s="59" t="s">
        <v>250</v>
      </c>
      <c r="M46" s="60" t="s">
        <v>210</v>
      </c>
      <c r="N46" s="60" t="s">
        <v>251</v>
      </c>
      <c r="O46" s="61" t="s">
        <v>252</v>
      </c>
      <c r="P46" s="62" t="s">
        <v>253</v>
      </c>
    </row>
    <row r="47" spans="1:16" ht="12.75" customHeight="1" thickBot="1" x14ac:dyDescent="0.25">
      <c r="A47" s="14" t="str">
        <f t="shared" si="6"/>
        <v>BAVM 172 </v>
      </c>
      <c r="B47" s="11" t="str">
        <f t="shared" si="7"/>
        <v>I</v>
      </c>
      <c r="C47" s="14">
        <f t="shared" si="8"/>
        <v>52718.353600000002</v>
      </c>
      <c r="D47" s="16" t="str">
        <f t="shared" si="9"/>
        <v>vis</v>
      </c>
      <c r="E47" s="58">
        <f>VLOOKUP(C47,Active!C$21:E$973,3,FALSE)</f>
        <v>286.00302730418412</v>
      </c>
      <c r="F47" s="11" t="s">
        <v>66</v>
      </c>
      <c r="G47" s="16" t="str">
        <f t="shared" si="10"/>
        <v>52718.3536</v>
      </c>
      <c r="H47" s="14">
        <f t="shared" si="11"/>
        <v>19790</v>
      </c>
      <c r="I47" s="59" t="s">
        <v>268</v>
      </c>
      <c r="J47" s="60" t="s">
        <v>269</v>
      </c>
      <c r="K47" s="59">
        <v>19790</v>
      </c>
      <c r="L47" s="59" t="s">
        <v>270</v>
      </c>
      <c r="M47" s="60" t="s">
        <v>210</v>
      </c>
      <c r="N47" s="60" t="s">
        <v>271</v>
      </c>
      <c r="O47" s="61" t="s">
        <v>272</v>
      </c>
      <c r="P47" s="62" t="s">
        <v>273</v>
      </c>
    </row>
    <row r="48" spans="1:16" ht="12.75" customHeight="1" thickBot="1" x14ac:dyDescent="0.25">
      <c r="A48" s="14" t="str">
        <f t="shared" si="6"/>
        <v>BAVM 158 </v>
      </c>
      <c r="B48" s="11" t="str">
        <f t="shared" si="7"/>
        <v>I</v>
      </c>
      <c r="C48" s="14">
        <f t="shared" si="8"/>
        <v>52722.387699999999</v>
      </c>
      <c r="D48" s="16" t="str">
        <f t="shared" si="9"/>
        <v>vis</v>
      </c>
      <c r="E48" s="58">
        <f>VLOOKUP(C48,Active!C$21:E$973,3,FALSE)</f>
        <v>287.00208226223606</v>
      </c>
      <c r="F48" s="11" t="s">
        <v>66</v>
      </c>
      <c r="G48" s="16" t="str">
        <f t="shared" si="10"/>
        <v>52722.3877</v>
      </c>
      <c r="H48" s="14">
        <f t="shared" si="11"/>
        <v>19793</v>
      </c>
      <c r="I48" s="59" t="s">
        <v>274</v>
      </c>
      <c r="J48" s="60" t="s">
        <v>275</v>
      </c>
      <c r="K48" s="59" t="s">
        <v>276</v>
      </c>
      <c r="L48" s="59" t="s">
        <v>277</v>
      </c>
      <c r="M48" s="60" t="s">
        <v>210</v>
      </c>
      <c r="N48" s="60" t="s">
        <v>278</v>
      </c>
      <c r="O48" s="61" t="s">
        <v>279</v>
      </c>
      <c r="P48" s="62" t="s">
        <v>280</v>
      </c>
    </row>
    <row r="49" spans="1:16" ht="12.75" customHeight="1" thickBot="1" x14ac:dyDescent="0.25">
      <c r="A49" s="14" t="str">
        <f t="shared" si="6"/>
        <v>BAVM 158 </v>
      </c>
      <c r="B49" s="11" t="str">
        <f t="shared" si="7"/>
        <v>I</v>
      </c>
      <c r="C49" s="14">
        <f t="shared" si="8"/>
        <v>52726.425000000003</v>
      </c>
      <c r="D49" s="16" t="str">
        <f t="shared" si="9"/>
        <v>vis</v>
      </c>
      <c r="E49" s="58">
        <f>VLOOKUP(C49,Active!C$21:E$973,3,FALSE)</f>
        <v>288.00192970829573</v>
      </c>
      <c r="F49" s="11" t="s">
        <v>66</v>
      </c>
      <c r="G49" s="16" t="str">
        <f t="shared" si="10"/>
        <v>52726.4250</v>
      </c>
      <c r="H49" s="14">
        <f t="shared" si="11"/>
        <v>19796</v>
      </c>
      <c r="I49" s="59" t="s">
        <v>281</v>
      </c>
      <c r="J49" s="60" t="s">
        <v>282</v>
      </c>
      <c r="K49" s="59" t="s">
        <v>283</v>
      </c>
      <c r="L49" s="59" t="s">
        <v>284</v>
      </c>
      <c r="M49" s="60" t="s">
        <v>210</v>
      </c>
      <c r="N49" s="60" t="s">
        <v>278</v>
      </c>
      <c r="O49" s="61" t="s">
        <v>285</v>
      </c>
      <c r="P49" s="62" t="s">
        <v>280</v>
      </c>
    </row>
    <row r="50" spans="1:16" ht="12.75" customHeight="1" thickBot="1" x14ac:dyDescent="0.25">
      <c r="A50" s="14" t="str">
        <f t="shared" si="6"/>
        <v>BAVM 173 </v>
      </c>
      <c r="B50" s="11" t="str">
        <f t="shared" si="7"/>
        <v>II</v>
      </c>
      <c r="C50" s="14">
        <f t="shared" si="8"/>
        <v>53360.381000000001</v>
      </c>
      <c r="D50" s="16" t="str">
        <f t="shared" si="9"/>
        <v>vis</v>
      </c>
      <c r="E50" s="58">
        <f>VLOOKUP(C50,Active!C$21:E$973,3,FALSE)</f>
        <v>445.00271922447149</v>
      </c>
      <c r="F50" s="11" t="s">
        <v>66</v>
      </c>
      <c r="G50" s="16" t="str">
        <f t="shared" si="10"/>
        <v>53360.3810</v>
      </c>
      <c r="H50" s="14">
        <f t="shared" si="11"/>
        <v>20265.5</v>
      </c>
      <c r="I50" s="59" t="s">
        <v>286</v>
      </c>
      <c r="J50" s="60" t="s">
        <v>287</v>
      </c>
      <c r="K50" s="59" t="s">
        <v>288</v>
      </c>
      <c r="L50" s="59" t="s">
        <v>289</v>
      </c>
      <c r="M50" s="60" t="s">
        <v>210</v>
      </c>
      <c r="N50" s="60" t="s">
        <v>214</v>
      </c>
      <c r="O50" s="61" t="s">
        <v>290</v>
      </c>
      <c r="P50" s="62" t="s">
        <v>291</v>
      </c>
    </row>
    <row r="51" spans="1:16" ht="12.75" customHeight="1" thickBot="1" x14ac:dyDescent="0.25">
      <c r="A51" s="14" t="str">
        <f t="shared" si="6"/>
        <v>IBVS 5764 </v>
      </c>
      <c r="B51" s="11" t="str">
        <f t="shared" si="7"/>
        <v>I</v>
      </c>
      <c r="C51" s="14">
        <f t="shared" si="8"/>
        <v>53733.888899999998</v>
      </c>
      <c r="D51" s="16" t="str">
        <f t="shared" si="9"/>
        <v>vis</v>
      </c>
      <c r="E51" s="58">
        <f>VLOOKUP(C51,Active!C$21:E$973,3,FALSE)</f>
        <v>537.50288515164698</v>
      </c>
      <c r="F51" s="11" t="s">
        <v>66</v>
      </c>
      <c r="G51" s="16" t="str">
        <f t="shared" si="10"/>
        <v>53733.8889</v>
      </c>
      <c r="H51" s="14">
        <f t="shared" si="11"/>
        <v>20542</v>
      </c>
      <c r="I51" s="59" t="s">
        <v>292</v>
      </c>
      <c r="J51" s="60" t="s">
        <v>293</v>
      </c>
      <c r="K51" s="59" t="s">
        <v>294</v>
      </c>
      <c r="L51" s="59" t="s">
        <v>295</v>
      </c>
      <c r="M51" s="60" t="s">
        <v>296</v>
      </c>
      <c r="N51" s="60" t="s">
        <v>66</v>
      </c>
      <c r="O51" s="61" t="s">
        <v>252</v>
      </c>
      <c r="P51" s="62" t="s">
        <v>297</v>
      </c>
    </row>
    <row r="52" spans="1:16" ht="12.75" customHeight="1" thickBot="1" x14ac:dyDescent="0.25">
      <c r="A52" s="14" t="str">
        <f t="shared" si="6"/>
        <v>IBVS 5764 </v>
      </c>
      <c r="B52" s="11" t="str">
        <f t="shared" si="7"/>
        <v>I</v>
      </c>
      <c r="C52" s="14">
        <f t="shared" si="8"/>
        <v>53733.890299999999</v>
      </c>
      <c r="D52" s="16" t="str">
        <f t="shared" si="9"/>
        <v>vis</v>
      </c>
      <c r="E52" s="58">
        <f>VLOOKUP(C52,Active!C$21:E$973,3,FALSE)</f>
        <v>537.50323186514993</v>
      </c>
      <c r="F52" s="11" t="s">
        <v>66</v>
      </c>
      <c r="G52" s="16" t="str">
        <f t="shared" si="10"/>
        <v>53733.8903</v>
      </c>
      <c r="H52" s="14">
        <f t="shared" si="11"/>
        <v>20542</v>
      </c>
      <c r="I52" s="59" t="s">
        <v>298</v>
      </c>
      <c r="J52" s="60" t="s">
        <v>299</v>
      </c>
      <c r="K52" s="59" t="s">
        <v>294</v>
      </c>
      <c r="L52" s="59" t="s">
        <v>300</v>
      </c>
      <c r="M52" s="60" t="s">
        <v>296</v>
      </c>
      <c r="N52" s="60" t="s">
        <v>66</v>
      </c>
      <c r="O52" s="61" t="s">
        <v>252</v>
      </c>
      <c r="P52" s="62" t="s">
        <v>297</v>
      </c>
    </row>
    <row r="53" spans="1:16" ht="12.75" customHeight="1" thickBot="1" x14ac:dyDescent="0.25">
      <c r="A53" s="14" t="str">
        <f t="shared" si="6"/>
        <v>IBVS 5764 </v>
      </c>
      <c r="B53" s="11" t="str">
        <f t="shared" si="7"/>
        <v>I</v>
      </c>
      <c r="C53" s="14">
        <f t="shared" si="8"/>
        <v>53741.965799999998</v>
      </c>
      <c r="D53" s="16" t="str">
        <f t="shared" si="9"/>
        <v>CCD</v>
      </c>
      <c r="E53" s="58">
        <f>VLOOKUP(C53,Active!C$21:E$973,3,FALSE)</f>
        <v>539.50314964451911</v>
      </c>
      <c r="F53" s="11" t="str">
        <f>LEFT(M53,1)</f>
        <v>C</v>
      </c>
      <c r="G53" s="16" t="str">
        <f t="shared" si="10"/>
        <v>53741.9658</v>
      </c>
      <c r="H53" s="14">
        <f t="shared" si="11"/>
        <v>20548</v>
      </c>
      <c r="I53" s="59" t="s">
        <v>301</v>
      </c>
      <c r="J53" s="60" t="s">
        <v>302</v>
      </c>
      <c r="K53" s="59" t="s">
        <v>303</v>
      </c>
      <c r="L53" s="59" t="s">
        <v>304</v>
      </c>
      <c r="M53" s="60" t="s">
        <v>296</v>
      </c>
      <c r="N53" s="60" t="s">
        <v>66</v>
      </c>
      <c r="O53" s="61" t="s">
        <v>252</v>
      </c>
      <c r="P53" s="62" t="s">
        <v>297</v>
      </c>
    </row>
    <row r="54" spans="1:16" ht="12.75" customHeight="1" thickBot="1" x14ac:dyDescent="0.25">
      <c r="A54" s="14" t="str">
        <f t="shared" si="6"/>
        <v>IBVS 5764 </v>
      </c>
      <c r="B54" s="11" t="str">
        <f t="shared" si="7"/>
        <v>II</v>
      </c>
      <c r="C54" s="14">
        <f t="shared" si="8"/>
        <v>53808.592100000002</v>
      </c>
      <c r="D54" s="16" t="str">
        <f t="shared" si="9"/>
        <v>CCD</v>
      </c>
      <c r="E54" s="58">
        <f>VLOOKUP(C54,Active!C$21:E$973,3,FALSE)</f>
        <v>556.00331953413627</v>
      </c>
      <c r="F54" s="11" t="str">
        <f>LEFT(M54,1)</f>
        <v>C</v>
      </c>
      <c r="G54" s="16" t="str">
        <f t="shared" si="10"/>
        <v>53808.5921</v>
      </c>
      <c r="H54" s="14">
        <f t="shared" si="11"/>
        <v>20597.5</v>
      </c>
      <c r="I54" s="59" t="s">
        <v>305</v>
      </c>
      <c r="J54" s="60" t="s">
        <v>306</v>
      </c>
      <c r="K54" s="59" t="s">
        <v>307</v>
      </c>
      <c r="L54" s="59" t="s">
        <v>308</v>
      </c>
      <c r="M54" s="60" t="s">
        <v>296</v>
      </c>
      <c r="N54" s="60" t="s">
        <v>66</v>
      </c>
      <c r="O54" s="61" t="s">
        <v>252</v>
      </c>
      <c r="P54" s="62" t="s">
        <v>297</v>
      </c>
    </row>
    <row r="55" spans="1:16" ht="12.75" customHeight="1" thickBot="1" x14ac:dyDescent="0.25">
      <c r="A55" s="14" t="str">
        <f t="shared" si="6"/>
        <v>IBVS 5764 </v>
      </c>
      <c r="B55" s="11" t="str">
        <f t="shared" si="7"/>
        <v>I</v>
      </c>
      <c r="C55" s="14">
        <f t="shared" si="8"/>
        <v>53818.687100000003</v>
      </c>
      <c r="D55" s="16" t="str">
        <f t="shared" si="9"/>
        <v>CCD</v>
      </c>
      <c r="E55" s="58">
        <f>VLOOKUP(C55,Active!C$21:E$973,3,FALSE)</f>
        <v>558.50337154116198</v>
      </c>
      <c r="F55" s="11" t="str">
        <f>LEFT(M55,1)</f>
        <v>C</v>
      </c>
      <c r="G55" s="16" t="str">
        <f t="shared" si="10"/>
        <v>53818.6871</v>
      </c>
      <c r="H55" s="14">
        <f t="shared" si="11"/>
        <v>20605</v>
      </c>
      <c r="I55" s="59" t="s">
        <v>309</v>
      </c>
      <c r="J55" s="60" t="s">
        <v>310</v>
      </c>
      <c r="K55" s="59" t="s">
        <v>311</v>
      </c>
      <c r="L55" s="59" t="s">
        <v>312</v>
      </c>
      <c r="M55" s="60" t="s">
        <v>296</v>
      </c>
      <c r="N55" s="60" t="s">
        <v>66</v>
      </c>
      <c r="O55" s="61" t="s">
        <v>252</v>
      </c>
      <c r="P55" s="62" t="s">
        <v>297</v>
      </c>
    </row>
    <row r="56" spans="1:16" ht="12.75" customHeight="1" thickBot="1" x14ac:dyDescent="0.25">
      <c r="A56" s="14" t="str">
        <f t="shared" si="6"/>
        <v>IBVS 5764 </v>
      </c>
      <c r="B56" s="11" t="str">
        <f t="shared" si="7"/>
        <v>I</v>
      </c>
      <c r="C56" s="14">
        <f t="shared" si="8"/>
        <v>54042.791799999999</v>
      </c>
      <c r="D56" s="16" t="str">
        <f t="shared" si="9"/>
        <v>CCD</v>
      </c>
      <c r="E56" s="58">
        <f>VLOOKUP(C56,Active!C$21:E$973,3,FALSE)</f>
        <v>614.0034611913668</v>
      </c>
      <c r="F56" s="11" t="str">
        <f>LEFT(M56,1)</f>
        <v>C</v>
      </c>
      <c r="G56" s="16" t="str">
        <f t="shared" si="10"/>
        <v>54042.7918</v>
      </c>
      <c r="H56" s="14">
        <f t="shared" si="11"/>
        <v>20771</v>
      </c>
      <c r="I56" s="59" t="s">
        <v>313</v>
      </c>
      <c r="J56" s="60" t="s">
        <v>314</v>
      </c>
      <c r="K56" s="59" t="s">
        <v>315</v>
      </c>
      <c r="L56" s="59" t="s">
        <v>316</v>
      </c>
      <c r="M56" s="60" t="s">
        <v>296</v>
      </c>
      <c r="N56" s="60" t="s">
        <v>66</v>
      </c>
      <c r="O56" s="61" t="s">
        <v>252</v>
      </c>
      <c r="P56" s="62" t="s">
        <v>297</v>
      </c>
    </row>
    <row r="57" spans="1:16" ht="12.75" customHeight="1" thickBot="1" x14ac:dyDescent="0.25">
      <c r="A57" s="14" t="str">
        <f t="shared" si="6"/>
        <v>IBVS 5764 </v>
      </c>
      <c r="B57" s="11" t="str">
        <f t="shared" si="7"/>
        <v>II</v>
      </c>
      <c r="C57" s="14">
        <f t="shared" si="8"/>
        <v>54044.814200000001</v>
      </c>
      <c r="D57" s="16" t="str">
        <f t="shared" si="9"/>
        <v>CCD</v>
      </c>
      <c r="E57" s="58">
        <f>VLOOKUP(C57,Active!C$21:E$973,3,FALSE)</f>
        <v>614.5043136112788</v>
      </c>
      <c r="F57" s="11" t="str">
        <f>LEFT(M57,1)</f>
        <v>C</v>
      </c>
      <c r="G57" s="16" t="str">
        <f t="shared" si="10"/>
        <v>54044.8142</v>
      </c>
      <c r="H57" s="14">
        <f t="shared" si="11"/>
        <v>20772.5</v>
      </c>
      <c r="I57" s="59" t="s">
        <v>317</v>
      </c>
      <c r="J57" s="60" t="s">
        <v>318</v>
      </c>
      <c r="K57" s="59" t="s">
        <v>319</v>
      </c>
      <c r="L57" s="59" t="s">
        <v>320</v>
      </c>
      <c r="M57" s="60" t="s">
        <v>296</v>
      </c>
      <c r="N57" s="60" t="s">
        <v>66</v>
      </c>
      <c r="O57" s="61" t="s">
        <v>252</v>
      </c>
      <c r="P57" s="62" t="s">
        <v>297</v>
      </c>
    </row>
    <row r="58" spans="1:16" ht="12.75" customHeight="1" thickBot="1" x14ac:dyDescent="0.25">
      <c r="A58" s="14" t="str">
        <f t="shared" si="6"/>
        <v>IBVS 5764 </v>
      </c>
      <c r="B58" s="11" t="str">
        <f t="shared" si="7"/>
        <v>I</v>
      </c>
      <c r="C58" s="14">
        <f t="shared" si="8"/>
        <v>54046.830300000001</v>
      </c>
      <c r="D58" s="16" t="str">
        <f t="shared" si="9"/>
        <v>vis</v>
      </c>
      <c r="E58" s="58">
        <f>VLOOKUP(C58,Active!C$21:E$973,3,FALSE)</f>
        <v>615.00360582042845</v>
      </c>
      <c r="F58" s="11" t="s">
        <v>66</v>
      </c>
      <c r="G58" s="16" t="str">
        <f t="shared" si="10"/>
        <v>54046.8303</v>
      </c>
      <c r="H58" s="14">
        <f t="shared" si="11"/>
        <v>20774</v>
      </c>
      <c r="I58" s="59" t="s">
        <v>321</v>
      </c>
      <c r="J58" s="60" t="s">
        <v>322</v>
      </c>
      <c r="K58" s="59" t="s">
        <v>323</v>
      </c>
      <c r="L58" s="59" t="s">
        <v>324</v>
      </c>
      <c r="M58" s="60" t="s">
        <v>296</v>
      </c>
      <c r="N58" s="60" t="s">
        <v>66</v>
      </c>
      <c r="O58" s="61" t="s">
        <v>252</v>
      </c>
      <c r="P58" s="62" t="s">
        <v>297</v>
      </c>
    </row>
    <row r="59" spans="1:16" ht="12.75" customHeight="1" thickBot="1" x14ac:dyDescent="0.25">
      <c r="A59" s="14" t="str">
        <f t="shared" si="6"/>
        <v>IBVS 5764 </v>
      </c>
      <c r="B59" s="11" t="str">
        <f t="shared" si="7"/>
        <v>II</v>
      </c>
      <c r="C59" s="14">
        <f t="shared" si="8"/>
        <v>54048.849199999997</v>
      </c>
      <c r="D59" s="16" t="str">
        <f t="shared" si="9"/>
        <v>vis</v>
      </c>
      <c r="E59" s="58">
        <f>VLOOKUP(C59,Active!C$21:E$973,3,FALSE)</f>
        <v>615.50359145658228</v>
      </c>
      <c r="F59" s="11" t="s">
        <v>66</v>
      </c>
      <c r="G59" s="16" t="str">
        <f t="shared" si="10"/>
        <v>54048.8492</v>
      </c>
      <c r="H59" s="14">
        <f t="shared" si="11"/>
        <v>20775.5</v>
      </c>
      <c r="I59" s="59" t="s">
        <v>325</v>
      </c>
      <c r="J59" s="60" t="s">
        <v>326</v>
      </c>
      <c r="K59" s="59" t="s">
        <v>327</v>
      </c>
      <c r="L59" s="59" t="s">
        <v>328</v>
      </c>
      <c r="M59" s="60" t="s">
        <v>296</v>
      </c>
      <c r="N59" s="60" t="s">
        <v>66</v>
      </c>
      <c r="O59" s="61" t="s">
        <v>252</v>
      </c>
      <c r="P59" s="62" t="s">
        <v>297</v>
      </c>
    </row>
    <row r="60" spans="1:16" ht="12.75" customHeight="1" thickBot="1" x14ac:dyDescent="0.25">
      <c r="A60" s="14" t="str">
        <f t="shared" si="6"/>
        <v>IBVS 5764 </v>
      </c>
      <c r="B60" s="11" t="str">
        <f t="shared" si="7"/>
        <v>I</v>
      </c>
      <c r="C60" s="14">
        <f t="shared" si="8"/>
        <v>54050.867899999997</v>
      </c>
      <c r="D60" s="16" t="str">
        <f t="shared" si="9"/>
        <v>vis</v>
      </c>
      <c r="E60" s="58">
        <f>VLOOKUP(C60,Active!C$21:E$973,3,FALSE)</f>
        <v>616.00352756223685</v>
      </c>
      <c r="F60" s="11" t="s">
        <v>66</v>
      </c>
      <c r="G60" s="16" t="str">
        <f t="shared" si="10"/>
        <v>54050.8679</v>
      </c>
      <c r="H60" s="14">
        <f t="shared" si="11"/>
        <v>20777</v>
      </c>
      <c r="I60" s="59" t="s">
        <v>329</v>
      </c>
      <c r="J60" s="60" t="s">
        <v>330</v>
      </c>
      <c r="K60" s="59" t="s">
        <v>331</v>
      </c>
      <c r="L60" s="59" t="s">
        <v>332</v>
      </c>
      <c r="M60" s="60" t="s">
        <v>296</v>
      </c>
      <c r="N60" s="60" t="s">
        <v>66</v>
      </c>
      <c r="O60" s="61" t="s">
        <v>252</v>
      </c>
      <c r="P60" s="62" t="s">
        <v>297</v>
      </c>
    </row>
    <row r="61" spans="1:16" ht="12.75" customHeight="1" thickBot="1" x14ac:dyDescent="0.25">
      <c r="A61" s="14" t="str">
        <f t="shared" si="6"/>
        <v>IBVS 5764 </v>
      </c>
      <c r="B61" s="11" t="str">
        <f t="shared" si="7"/>
        <v>II</v>
      </c>
      <c r="C61" s="14">
        <f t="shared" si="8"/>
        <v>54052.8871</v>
      </c>
      <c r="D61" s="16" t="str">
        <f t="shared" si="9"/>
        <v>vis</v>
      </c>
      <c r="E61" s="58">
        <f>VLOOKUP(C61,Active!C$21:E$973,3,FALSE)</f>
        <v>616.50358749414295</v>
      </c>
      <c r="F61" s="11" t="s">
        <v>66</v>
      </c>
      <c r="G61" s="16" t="str">
        <f t="shared" si="10"/>
        <v>54052.8871</v>
      </c>
      <c r="H61" s="14">
        <f t="shared" si="11"/>
        <v>20778.5</v>
      </c>
      <c r="I61" s="59" t="s">
        <v>333</v>
      </c>
      <c r="J61" s="60" t="s">
        <v>334</v>
      </c>
      <c r="K61" s="59" t="s">
        <v>335</v>
      </c>
      <c r="L61" s="59" t="s">
        <v>336</v>
      </c>
      <c r="M61" s="60" t="s">
        <v>296</v>
      </c>
      <c r="N61" s="60" t="s">
        <v>66</v>
      </c>
      <c r="O61" s="61" t="s">
        <v>252</v>
      </c>
      <c r="P61" s="62" t="s">
        <v>297</v>
      </c>
    </row>
    <row r="62" spans="1:16" ht="12.75" customHeight="1" thickBot="1" x14ac:dyDescent="0.25">
      <c r="A62" s="14" t="str">
        <f t="shared" si="6"/>
        <v>IBVS 5764 </v>
      </c>
      <c r="B62" s="11" t="str">
        <f t="shared" si="7"/>
        <v>I</v>
      </c>
      <c r="C62" s="14">
        <f t="shared" si="8"/>
        <v>54058.9444</v>
      </c>
      <c r="D62" s="16" t="str">
        <f t="shared" si="9"/>
        <v>vis</v>
      </c>
      <c r="E62" s="58">
        <f>VLOOKUP(C62,Active!C$21:E$973,3,FALSE)</f>
        <v>618.00369299410886</v>
      </c>
      <c r="F62" s="11" t="s">
        <v>66</v>
      </c>
      <c r="G62" s="16" t="str">
        <f t="shared" si="10"/>
        <v>54058.9444</v>
      </c>
      <c r="H62" s="14">
        <f t="shared" si="11"/>
        <v>20783</v>
      </c>
      <c r="I62" s="59" t="s">
        <v>337</v>
      </c>
      <c r="J62" s="60" t="s">
        <v>338</v>
      </c>
      <c r="K62" s="59" t="s">
        <v>339</v>
      </c>
      <c r="L62" s="59" t="s">
        <v>340</v>
      </c>
      <c r="M62" s="60" t="s">
        <v>296</v>
      </c>
      <c r="N62" s="60" t="s">
        <v>66</v>
      </c>
      <c r="O62" s="61" t="s">
        <v>252</v>
      </c>
      <c r="P62" s="62" t="s">
        <v>297</v>
      </c>
    </row>
    <row r="63" spans="1:16" ht="12.75" customHeight="1" thickBot="1" x14ac:dyDescent="0.25">
      <c r="A63" s="14" t="str">
        <f t="shared" si="6"/>
        <v>IBVS 5764 </v>
      </c>
      <c r="B63" s="11" t="str">
        <f t="shared" si="7"/>
        <v>II</v>
      </c>
      <c r="C63" s="14">
        <f t="shared" si="8"/>
        <v>54060.961300000003</v>
      </c>
      <c r="D63" s="16" t="str">
        <f t="shared" si="9"/>
        <v>vis</v>
      </c>
      <c r="E63" s="58">
        <f>VLOOKUP(C63,Active!C$21:E$973,3,FALSE)</f>
        <v>618.50318332526047</v>
      </c>
      <c r="F63" s="11" t="s">
        <v>66</v>
      </c>
      <c r="G63" s="16" t="str">
        <f t="shared" si="10"/>
        <v>54060.9613</v>
      </c>
      <c r="H63" s="14">
        <f t="shared" si="11"/>
        <v>20784.5</v>
      </c>
      <c r="I63" s="59" t="s">
        <v>341</v>
      </c>
      <c r="J63" s="60" t="s">
        <v>342</v>
      </c>
      <c r="K63" s="59" t="s">
        <v>343</v>
      </c>
      <c r="L63" s="59" t="s">
        <v>344</v>
      </c>
      <c r="M63" s="60" t="s">
        <v>296</v>
      </c>
      <c r="N63" s="60" t="s">
        <v>66</v>
      </c>
      <c r="O63" s="61" t="s">
        <v>252</v>
      </c>
      <c r="P63" s="62" t="s">
        <v>297</v>
      </c>
    </row>
    <row r="64" spans="1:16" ht="12.75" customHeight="1" thickBot="1" x14ac:dyDescent="0.25">
      <c r="A64" s="14" t="str">
        <f t="shared" si="6"/>
        <v>IBVS 5764 </v>
      </c>
      <c r="B64" s="11" t="str">
        <f t="shared" si="7"/>
        <v>I</v>
      </c>
      <c r="C64" s="14">
        <f t="shared" si="8"/>
        <v>54062.982400000001</v>
      </c>
      <c r="D64" s="16" t="str">
        <f t="shared" si="9"/>
        <v>vis</v>
      </c>
      <c r="E64" s="58">
        <f>VLOOKUP(C64,Active!C$21:E$973,3,FALSE)</f>
        <v>619.0037137969191</v>
      </c>
      <c r="F64" s="11" t="s">
        <v>66</v>
      </c>
      <c r="G64" s="16" t="str">
        <f t="shared" si="10"/>
        <v>54062.9824</v>
      </c>
      <c r="H64" s="14">
        <f t="shared" si="11"/>
        <v>20786</v>
      </c>
      <c r="I64" s="59" t="s">
        <v>345</v>
      </c>
      <c r="J64" s="60" t="s">
        <v>346</v>
      </c>
      <c r="K64" s="59" t="s">
        <v>347</v>
      </c>
      <c r="L64" s="59" t="s">
        <v>348</v>
      </c>
      <c r="M64" s="60" t="s">
        <v>296</v>
      </c>
      <c r="N64" s="60" t="s">
        <v>66</v>
      </c>
      <c r="O64" s="61" t="s">
        <v>252</v>
      </c>
      <c r="P64" s="62" t="s">
        <v>297</v>
      </c>
    </row>
    <row r="65" spans="1:16" ht="12.75" customHeight="1" thickBot="1" x14ac:dyDescent="0.25">
      <c r="A65" s="14" t="str">
        <f t="shared" si="6"/>
        <v>IBVS 5764 </v>
      </c>
      <c r="B65" s="11" t="str">
        <f t="shared" si="7"/>
        <v>II</v>
      </c>
      <c r="C65" s="14">
        <f t="shared" si="8"/>
        <v>54125.567300000002</v>
      </c>
      <c r="D65" s="16" t="str">
        <f t="shared" si="9"/>
        <v>vis</v>
      </c>
      <c r="E65" s="58">
        <f>VLOOKUP(C65,Active!C$21:E$973,3,FALSE)</f>
        <v>634.50302086521913</v>
      </c>
      <c r="F65" s="11" t="s">
        <v>66</v>
      </c>
      <c r="G65" s="16" t="str">
        <f t="shared" si="10"/>
        <v>54125.5673</v>
      </c>
      <c r="H65" s="14">
        <f t="shared" si="11"/>
        <v>20832.5</v>
      </c>
      <c r="I65" s="59" t="s">
        <v>349</v>
      </c>
      <c r="J65" s="60" t="s">
        <v>350</v>
      </c>
      <c r="K65" s="59" t="s">
        <v>351</v>
      </c>
      <c r="L65" s="59" t="s">
        <v>352</v>
      </c>
      <c r="M65" s="60" t="s">
        <v>296</v>
      </c>
      <c r="N65" s="60" t="s">
        <v>66</v>
      </c>
      <c r="O65" s="61" t="s">
        <v>252</v>
      </c>
      <c r="P65" s="62" t="s">
        <v>297</v>
      </c>
    </row>
    <row r="66" spans="1:16" ht="12.75" customHeight="1" thickBot="1" x14ac:dyDescent="0.25">
      <c r="A66" s="14" t="str">
        <f t="shared" si="6"/>
        <v>IBVS 5764 </v>
      </c>
      <c r="B66" s="11" t="str">
        <f t="shared" si="7"/>
        <v>II</v>
      </c>
      <c r="C66" s="14">
        <f t="shared" si="8"/>
        <v>54129.606699999997</v>
      </c>
      <c r="D66" s="16" t="str">
        <f t="shared" si="9"/>
        <v>vis</v>
      </c>
      <c r="E66" s="58">
        <f>VLOOKUP(C66,Active!C$21:E$973,3,FALSE)</f>
        <v>635.50338838153061</v>
      </c>
      <c r="F66" s="11" t="s">
        <v>66</v>
      </c>
      <c r="G66" s="16" t="str">
        <f t="shared" si="10"/>
        <v>54129.6067</v>
      </c>
      <c r="H66" s="14">
        <f t="shared" si="11"/>
        <v>20835.5</v>
      </c>
      <c r="I66" s="59" t="s">
        <v>353</v>
      </c>
      <c r="J66" s="60" t="s">
        <v>354</v>
      </c>
      <c r="K66" s="59" t="s">
        <v>355</v>
      </c>
      <c r="L66" s="59" t="s">
        <v>356</v>
      </c>
      <c r="M66" s="60" t="s">
        <v>296</v>
      </c>
      <c r="N66" s="60" t="s">
        <v>66</v>
      </c>
      <c r="O66" s="61" t="s">
        <v>252</v>
      </c>
      <c r="P66" s="62" t="s">
        <v>297</v>
      </c>
    </row>
    <row r="67" spans="1:16" ht="12.75" customHeight="1" thickBot="1" x14ac:dyDescent="0.25">
      <c r="A67" s="14" t="str">
        <f t="shared" si="6"/>
        <v>IBVS 5764 </v>
      </c>
      <c r="B67" s="11" t="str">
        <f t="shared" si="7"/>
        <v>I</v>
      </c>
      <c r="C67" s="14">
        <f t="shared" si="8"/>
        <v>54135.665000000001</v>
      </c>
      <c r="D67" s="16" t="str">
        <f t="shared" si="9"/>
        <v>vis</v>
      </c>
      <c r="E67" s="58">
        <f>VLOOKUP(C67,Active!C$21:E$973,3,FALSE)</f>
        <v>637.00374153399935</v>
      </c>
      <c r="F67" s="11" t="s">
        <v>66</v>
      </c>
      <c r="G67" s="16" t="str">
        <f t="shared" si="10"/>
        <v>54135.6650</v>
      </c>
      <c r="H67" s="14">
        <f t="shared" si="11"/>
        <v>20840</v>
      </c>
      <c r="I67" s="59" t="s">
        <v>357</v>
      </c>
      <c r="J67" s="60" t="s">
        <v>358</v>
      </c>
      <c r="K67" s="59" t="s">
        <v>359</v>
      </c>
      <c r="L67" s="59" t="s">
        <v>360</v>
      </c>
      <c r="M67" s="60" t="s">
        <v>296</v>
      </c>
      <c r="N67" s="60" t="s">
        <v>66</v>
      </c>
      <c r="O67" s="61" t="s">
        <v>252</v>
      </c>
      <c r="P67" s="62" t="s">
        <v>297</v>
      </c>
    </row>
    <row r="68" spans="1:16" ht="12.75" customHeight="1" thickBot="1" x14ac:dyDescent="0.25">
      <c r="A68" s="14" t="str">
        <f t="shared" si="6"/>
        <v>IBVS 5764 </v>
      </c>
      <c r="B68" s="11" t="str">
        <f t="shared" si="7"/>
        <v>II</v>
      </c>
      <c r="C68" s="14">
        <f t="shared" si="8"/>
        <v>54137.683400000002</v>
      </c>
      <c r="D68" s="16" t="str">
        <f t="shared" si="9"/>
        <v>vis</v>
      </c>
      <c r="E68" s="58">
        <f>VLOOKUP(C68,Active!C$21:E$973,3,FALSE)</f>
        <v>637.50360334390348</v>
      </c>
      <c r="F68" s="11" t="s">
        <v>66</v>
      </c>
      <c r="G68" s="16" t="str">
        <f t="shared" si="10"/>
        <v>54137.6834</v>
      </c>
      <c r="H68" s="14">
        <f t="shared" si="11"/>
        <v>20841.5</v>
      </c>
      <c r="I68" s="59" t="s">
        <v>361</v>
      </c>
      <c r="J68" s="60" t="s">
        <v>362</v>
      </c>
      <c r="K68" s="59" t="s">
        <v>363</v>
      </c>
      <c r="L68" s="59" t="s">
        <v>364</v>
      </c>
      <c r="M68" s="60" t="s">
        <v>296</v>
      </c>
      <c r="N68" s="60" t="s">
        <v>66</v>
      </c>
      <c r="O68" s="61" t="s">
        <v>252</v>
      </c>
      <c r="P68" s="62" t="s">
        <v>297</v>
      </c>
    </row>
    <row r="69" spans="1:16" ht="12.75" customHeight="1" thickBot="1" x14ac:dyDescent="0.25">
      <c r="A69" s="14" t="str">
        <f t="shared" si="6"/>
        <v>IBVS 5764 </v>
      </c>
      <c r="B69" s="11" t="str">
        <f t="shared" si="7"/>
        <v>I</v>
      </c>
      <c r="C69" s="14">
        <f t="shared" si="8"/>
        <v>54139.702499999999</v>
      </c>
      <c r="D69" s="16" t="str">
        <f t="shared" si="9"/>
        <v>vis</v>
      </c>
      <c r="E69" s="58">
        <f>VLOOKUP(C69,Active!C$21:E$973,3,FALSE)</f>
        <v>638.00363851055818</v>
      </c>
      <c r="F69" s="11" t="s">
        <v>66</v>
      </c>
      <c r="G69" s="16" t="str">
        <f t="shared" si="10"/>
        <v>54139.7025</v>
      </c>
      <c r="H69" s="14">
        <f t="shared" si="11"/>
        <v>20843</v>
      </c>
      <c r="I69" s="59" t="s">
        <v>365</v>
      </c>
      <c r="J69" s="60" t="s">
        <v>366</v>
      </c>
      <c r="K69" s="59" t="s">
        <v>367</v>
      </c>
      <c r="L69" s="59" t="s">
        <v>368</v>
      </c>
      <c r="M69" s="60" t="s">
        <v>296</v>
      </c>
      <c r="N69" s="60" t="s">
        <v>66</v>
      </c>
      <c r="O69" s="61" t="s">
        <v>252</v>
      </c>
      <c r="P69" s="62" t="s">
        <v>297</v>
      </c>
    </row>
    <row r="70" spans="1:16" ht="12.75" customHeight="1" thickBot="1" x14ac:dyDescent="0.25">
      <c r="A70" s="14" t="str">
        <f t="shared" si="6"/>
        <v>IBVS 5764 </v>
      </c>
      <c r="B70" s="11" t="str">
        <f t="shared" si="7"/>
        <v>I</v>
      </c>
      <c r="C70" s="14">
        <f t="shared" si="8"/>
        <v>54147.777699999999</v>
      </c>
      <c r="D70" s="16" t="str">
        <f t="shared" si="9"/>
        <v>vis</v>
      </c>
      <c r="E70" s="58">
        <f>VLOOKUP(C70,Active!C$21:E$973,3,FALSE)</f>
        <v>640.00348199417681</v>
      </c>
      <c r="F70" s="11" t="s">
        <v>66</v>
      </c>
      <c r="G70" s="16" t="str">
        <f t="shared" si="10"/>
        <v>54147.7777</v>
      </c>
      <c r="H70" s="14">
        <f t="shared" si="11"/>
        <v>20849</v>
      </c>
      <c r="I70" s="59" t="s">
        <v>369</v>
      </c>
      <c r="J70" s="60" t="s">
        <v>370</v>
      </c>
      <c r="K70" s="59" t="s">
        <v>371</v>
      </c>
      <c r="L70" s="59" t="s">
        <v>372</v>
      </c>
      <c r="M70" s="60" t="s">
        <v>296</v>
      </c>
      <c r="N70" s="60" t="s">
        <v>66</v>
      </c>
      <c r="O70" s="61" t="s">
        <v>252</v>
      </c>
      <c r="P70" s="62" t="s">
        <v>297</v>
      </c>
    </row>
    <row r="71" spans="1:16" ht="12.75" customHeight="1" thickBot="1" x14ac:dyDescent="0.25">
      <c r="A71" s="14" t="str">
        <f t="shared" si="6"/>
        <v>IBVS 5938 </v>
      </c>
      <c r="B71" s="11" t="str">
        <f t="shared" si="7"/>
        <v>I</v>
      </c>
      <c r="C71" s="14">
        <f t="shared" si="8"/>
        <v>54872.581700000002</v>
      </c>
      <c r="D71" s="16" t="str">
        <f t="shared" si="9"/>
        <v>vis</v>
      </c>
      <c r="E71" s="58">
        <f>VLOOKUP(C71,Active!C$21:E$973,3,FALSE)</f>
        <v>819.50300600606897</v>
      </c>
      <c r="F71" s="11" t="s">
        <v>66</v>
      </c>
      <c r="G71" s="16" t="str">
        <f t="shared" si="10"/>
        <v>54872.5817</v>
      </c>
      <c r="H71" s="14">
        <f t="shared" si="11"/>
        <v>21386</v>
      </c>
      <c r="I71" s="59" t="s">
        <v>373</v>
      </c>
      <c r="J71" s="60" t="s">
        <v>374</v>
      </c>
      <c r="K71" s="59" t="s">
        <v>375</v>
      </c>
      <c r="L71" s="59" t="s">
        <v>376</v>
      </c>
      <c r="M71" s="60" t="s">
        <v>296</v>
      </c>
      <c r="N71" s="60" t="s">
        <v>66</v>
      </c>
      <c r="O71" s="61" t="s">
        <v>377</v>
      </c>
      <c r="P71" s="62" t="s">
        <v>378</v>
      </c>
    </row>
    <row r="72" spans="1:16" ht="12.75" customHeight="1" thickBot="1" x14ac:dyDescent="0.25">
      <c r="A72" s="14" t="str">
        <f t="shared" si="6"/>
        <v>IBVS 5894 </v>
      </c>
      <c r="B72" s="11" t="str">
        <f t="shared" si="7"/>
        <v>II</v>
      </c>
      <c r="C72" s="14">
        <f t="shared" si="8"/>
        <v>54882.680999999997</v>
      </c>
      <c r="D72" s="16" t="str">
        <f t="shared" si="9"/>
        <v>vis</v>
      </c>
      <c r="E72" s="58">
        <f>VLOOKUP(C72,Active!C$21:E$973,3,FALSE)</f>
        <v>822.00412291885141</v>
      </c>
      <c r="F72" s="11" t="s">
        <v>66</v>
      </c>
      <c r="G72" s="16" t="str">
        <f t="shared" si="10"/>
        <v>54882.681</v>
      </c>
      <c r="H72" s="14">
        <f t="shared" si="11"/>
        <v>21393.5</v>
      </c>
      <c r="I72" s="59" t="s">
        <v>379</v>
      </c>
      <c r="J72" s="60" t="s">
        <v>380</v>
      </c>
      <c r="K72" s="59" t="s">
        <v>381</v>
      </c>
      <c r="L72" s="59" t="s">
        <v>382</v>
      </c>
      <c r="M72" s="60" t="s">
        <v>296</v>
      </c>
      <c r="N72" s="60" t="s">
        <v>66</v>
      </c>
      <c r="O72" s="61" t="s">
        <v>242</v>
      </c>
      <c r="P72" s="62" t="s">
        <v>383</v>
      </c>
    </row>
    <row r="73" spans="1:16" ht="12.75" customHeight="1" thickBot="1" x14ac:dyDescent="0.25">
      <c r="A73" s="14" t="str">
        <f t="shared" si="6"/>
        <v>IBVS 5960 </v>
      </c>
      <c r="B73" s="11" t="str">
        <f t="shared" si="7"/>
        <v>II</v>
      </c>
      <c r="C73" s="14">
        <f t="shared" si="8"/>
        <v>55542.883699999998</v>
      </c>
      <c r="D73" s="16" t="str">
        <f t="shared" si="9"/>
        <v>vis</v>
      </c>
      <c r="E73" s="58">
        <f>VLOOKUP(C73,Active!C$21:E$973,3,FALSE)</f>
        <v>985.50497335754346</v>
      </c>
      <c r="F73" s="11" t="s">
        <v>66</v>
      </c>
      <c r="G73" s="16" t="str">
        <f t="shared" si="10"/>
        <v>55542.8837</v>
      </c>
      <c r="H73" s="14">
        <f t="shared" si="11"/>
        <v>21882.5</v>
      </c>
      <c r="I73" s="59" t="s">
        <v>384</v>
      </c>
      <c r="J73" s="60" t="s">
        <v>385</v>
      </c>
      <c r="K73" s="59" t="s">
        <v>386</v>
      </c>
      <c r="L73" s="59" t="s">
        <v>387</v>
      </c>
      <c r="M73" s="60" t="s">
        <v>296</v>
      </c>
      <c r="N73" s="60" t="s">
        <v>66</v>
      </c>
      <c r="O73" s="61" t="s">
        <v>242</v>
      </c>
      <c r="P73" s="62" t="s">
        <v>388</v>
      </c>
    </row>
    <row r="74" spans="1:16" ht="12.75" customHeight="1" thickBot="1" x14ac:dyDescent="0.25">
      <c r="A74" s="14" t="str">
        <f t="shared" si="6"/>
        <v>BAVM 234 </v>
      </c>
      <c r="B74" s="11" t="str">
        <f t="shared" si="7"/>
        <v>I</v>
      </c>
      <c r="C74" s="14">
        <f t="shared" si="8"/>
        <v>56568.522799999999</v>
      </c>
      <c r="D74" s="16" t="str">
        <f t="shared" si="9"/>
        <v>vis</v>
      </c>
      <c r="E74" s="58">
        <f>VLOOKUP(C74,Active!C$21:E$973,3,FALSE)</f>
        <v>1239.5070625540498</v>
      </c>
      <c r="F74" s="11" t="s">
        <v>66</v>
      </c>
      <c r="G74" s="16" t="str">
        <f t="shared" si="10"/>
        <v>56568.5228</v>
      </c>
      <c r="H74" s="14">
        <f t="shared" si="11"/>
        <v>22642</v>
      </c>
      <c r="I74" s="59" t="s">
        <v>396</v>
      </c>
      <c r="J74" s="60" t="s">
        <v>397</v>
      </c>
      <c r="K74" s="59" t="s">
        <v>398</v>
      </c>
      <c r="L74" s="59" t="s">
        <v>399</v>
      </c>
      <c r="M74" s="60" t="s">
        <v>296</v>
      </c>
      <c r="N74" s="60" t="s">
        <v>278</v>
      </c>
      <c r="O74" s="61" t="s">
        <v>400</v>
      </c>
      <c r="P74" s="62" t="s">
        <v>401</v>
      </c>
    </row>
    <row r="75" spans="1:16" ht="12.75" customHeight="1" thickBot="1" x14ac:dyDescent="0.25">
      <c r="A75" s="14" t="str">
        <f t="shared" ref="A75:A102" si="12">P75</f>
        <v>BAVM 241 (=IBVS 6157) </v>
      </c>
      <c r="B75" s="11" t="str">
        <f t="shared" ref="B75:B102" si="13">IF(H75=INT(H75),"I","II")</f>
        <v>II</v>
      </c>
      <c r="C75" s="14">
        <f t="shared" ref="C75:C102" si="14">1*G75</f>
        <v>57091.4323</v>
      </c>
      <c r="D75" s="16" t="str">
        <f t="shared" ref="D75:D102" si="15">VLOOKUP(F75,I$1:J$5,2,FALSE)</f>
        <v>vis</v>
      </c>
      <c r="E75" s="58">
        <f>VLOOKUP(C75,Active!C$21:E$973,3,FALSE)</f>
        <v>1369.006908514194</v>
      </c>
      <c r="F75" s="11" t="s">
        <v>66</v>
      </c>
      <c r="G75" s="16" t="str">
        <f t="shared" ref="G75:G102" si="16">MID(I75,3,LEN(I75)-3)</f>
        <v>57091.4323</v>
      </c>
      <c r="H75" s="14">
        <f t="shared" ref="H75:H102" si="17">1*K75</f>
        <v>23029.5</v>
      </c>
      <c r="I75" s="59" t="s">
        <v>407</v>
      </c>
      <c r="J75" s="60" t="s">
        <v>408</v>
      </c>
      <c r="K75" s="59" t="s">
        <v>409</v>
      </c>
      <c r="L75" s="59" t="s">
        <v>410</v>
      </c>
      <c r="M75" s="60" t="s">
        <v>296</v>
      </c>
      <c r="N75" s="60" t="s">
        <v>271</v>
      </c>
      <c r="O75" s="61" t="s">
        <v>411</v>
      </c>
      <c r="P75" s="62" t="s">
        <v>412</v>
      </c>
    </row>
    <row r="76" spans="1:16" ht="12.75" customHeight="1" thickBot="1" x14ac:dyDescent="0.25">
      <c r="A76" s="14" t="str">
        <f t="shared" si="12"/>
        <v> MVS 197 </v>
      </c>
      <c r="B76" s="11" t="str">
        <f t="shared" si="13"/>
        <v>I</v>
      </c>
      <c r="C76" s="14">
        <f t="shared" si="14"/>
        <v>28870.477999999999</v>
      </c>
      <c r="D76" s="16" t="str">
        <f t="shared" si="15"/>
        <v>vis</v>
      </c>
      <c r="E76" s="58">
        <f>VLOOKUP(C76,Active!C$21:E$973,3,FALSE)</f>
        <v>-5619.983030850568</v>
      </c>
      <c r="F76" s="11" t="s">
        <v>66</v>
      </c>
      <c r="G76" s="16" t="str">
        <f t="shared" si="16"/>
        <v>28870.478</v>
      </c>
      <c r="H76" s="14">
        <f t="shared" si="17"/>
        <v>2127</v>
      </c>
      <c r="I76" s="59" t="s">
        <v>154</v>
      </c>
      <c r="J76" s="60" t="s">
        <v>155</v>
      </c>
      <c r="K76" s="59">
        <v>2127</v>
      </c>
      <c r="L76" s="59" t="s">
        <v>156</v>
      </c>
      <c r="M76" s="60" t="s">
        <v>71</v>
      </c>
      <c r="N76" s="60"/>
      <c r="O76" s="61" t="s">
        <v>134</v>
      </c>
      <c r="P76" s="61" t="s">
        <v>135</v>
      </c>
    </row>
    <row r="77" spans="1:16" ht="12.75" customHeight="1" thickBot="1" x14ac:dyDescent="0.25">
      <c r="A77" s="14" t="str">
        <f t="shared" si="12"/>
        <v> MVS 197 </v>
      </c>
      <c r="B77" s="11" t="str">
        <f t="shared" si="13"/>
        <v>I</v>
      </c>
      <c r="C77" s="14">
        <f t="shared" si="14"/>
        <v>29365.334999999999</v>
      </c>
      <c r="D77" s="16" t="str">
        <f t="shared" si="15"/>
        <v>vis</v>
      </c>
      <c r="E77" s="58">
        <f>VLOOKUP(C77,Active!C$21:E$973,3,FALSE)</f>
        <v>-5497.4304567009322</v>
      </c>
      <c r="F77" s="11" t="s">
        <v>66</v>
      </c>
      <c r="G77" s="16" t="str">
        <f t="shared" si="16"/>
        <v>29365.335</v>
      </c>
      <c r="H77" s="14">
        <f t="shared" si="17"/>
        <v>2493</v>
      </c>
      <c r="I77" s="59" t="s">
        <v>160</v>
      </c>
      <c r="J77" s="60" t="s">
        <v>161</v>
      </c>
      <c r="K77" s="59">
        <v>2493</v>
      </c>
      <c r="L77" s="59" t="s">
        <v>67</v>
      </c>
      <c r="M77" s="60" t="s">
        <v>71</v>
      </c>
      <c r="N77" s="60"/>
      <c r="O77" s="61" t="s">
        <v>134</v>
      </c>
      <c r="P77" s="61" t="s">
        <v>135</v>
      </c>
    </row>
    <row r="78" spans="1:16" ht="12.75" customHeight="1" thickBot="1" x14ac:dyDescent="0.25">
      <c r="A78" s="14" t="str">
        <f t="shared" si="12"/>
        <v> MVS 197 </v>
      </c>
      <c r="B78" s="11" t="str">
        <f t="shared" si="13"/>
        <v>I</v>
      </c>
      <c r="C78" s="14">
        <f t="shared" si="14"/>
        <v>29589.618999999999</v>
      </c>
      <c r="D78" s="16" t="str">
        <f t="shared" si="15"/>
        <v>vis</v>
      </c>
      <c r="E78" s="58">
        <f>VLOOKUP(C78,Active!C$21:E$973,3,FALSE)</f>
        <v>-5441.8859629571298</v>
      </c>
      <c r="F78" s="11" t="s">
        <v>66</v>
      </c>
      <c r="G78" s="16" t="str">
        <f t="shared" si="16"/>
        <v>29589.619</v>
      </c>
      <c r="H78" s="14">
        <f t="shared" si="17"/>
        <v>2659</v>
      </c>
      <c r="I78" s="59" t="s">
        <v>162</v>
      </c>
      <c r="J78" s="60" t="s">
        <v>163</v>
      </c>
      <c r="K78" s="59">
        <v>2659</v>
      </c>
      <c r="L78" s="59" t="s">
        <v>164</v>
      </c>
      <c r="M78" s="60" t="s">
        <v>71</v>
      </c>
      <c r="N78" s="60"/>
      <c r="O78" s="61" t="s">
        <v>134</v>
      </c>
      <c r="P78" s="61" t="s">
        <v>135</v>
      </c>
    </row>
    <row r="79" spans="1:16" ht="12.75" customHeight="1" thickBot="1" x14ac:dyDescent="0.25">
      <c r="A79" s="14" t="str">
        <f t="shared" si="12"/>
        <v> MVS 197 </v>
      </c>
      <c r="B79" s="11" t="str">
        <f t="shared" si="13"/>
        <v>I</v>
      </c>
      <c r="C79" s="14">
        <f t="shared" si="14"/>
        <v>30790.309000000001</v>
      </c>
      <c r="D79" s="16" t="str">
        <f t="shared" si="15"/>
        <v>vis</v>
      </c>
      <c r="E79" s="58">
        <f>VLOOKUP(C79,Active!C$21:E$973,3,FALSE)</f>
        <v>-5144.5320804097955</v>
      </c>
      <c r="F79" s="11" t="s">
        <v>66</v>
      </c>
      <c r="G79" s="16" t="str">
        <f t="shared" si="16"/>
        <v>30790.309</v>
      </c>
      <c r="H79" s="14">
        <f t="shared" si="17"/>
        <v>3548</v>
      </c>
      <c r="I79" s="59" t="s">
        <v>171</v>
      </c>
      <c r="J79" s="60" t="s">
        <v>172</v>
      </c>
      <c r="K79" s="59">
        <v>3548</v>
      </c>
      <c r="L79" s="59" t="s">
        <v>173</v>
      </c>
      <c r="M79" s="60" t="s">
        <v>71</v>
      </c>
      <c r="N79" s="60"/>
      <c r="O79" s="61" t="s">
        <v>134</v>
      </c>
      <c r="P79" s="61" t="s">
        <v>135</v>
      </c>
    </row>
    <row r="80" spans="1:16" ht="12.75" customHeight="1" thickBot="1" x14ac:dyDescent="0.25">
      <c r="A80" s="14" t="str">
        <f t="shared" si="12"/>
        <v> MVS 197 </v>
      </c>
      <c r="B80" s="11" t="str">
        <f t="shared" si="13"/>
        <v>II</v>
      </c>
      <c r="C80" s="14">
        <f t="shared" si="14"/>
        <v>30792.365000000002</v>
      </c>
      <c r="D80" s="16" t="str">
        <f t="shared" si="15"/>
        <v>vis</v>
      </c>
      <c r="E80" s="58">
        <f>VLOOKUP(C80,Active!C$21:E$973,3,FALSE)</f>
        <v>-5144.0229068658182</v>
      </c>
      <c r="F80" s="11" t="s">
        <v>66</v>
      </c>
      <c r="G80" s="16" t="str">
        <f t="shared" si="16"/>
        <v>30792.365</v>
      </c>
      <c r="H80" s="14">
        <f t="shared" si="17"/>
        <v>3549.5</v>
      </c>
      <c r="I80" s="59" t="s">
        <v>174</v>
      </c>
      <c r="J80" s="60" t="s">
        <v>175</v>
      </c>
      <c r="K80" s="59">
        <v>3549.5</v>
      </c>
      <c r="L80" s="59" t="s">
        <v>176</v>
      </c>
      <c r="M80" s="60" t="s">
        <v>71</v>
      </c>
      <c r="N80" s="60"/>
      <c r="O80" s="61" t="s">
        <v>134</v>
      </c>
      <c r="P80" s="61" t="s">
        <v>135</v>
      </c>
    </row>
    <row r="81" spans="1:16" ht="12.75" customHeight="1" thickBot="1" x14ac:dyDescent="0.25">
      <c r="A81" s="14" t="str">
        <f t="shared" si="12"/>
        <v> MVS 197 </v>
      </c>
      <c r="B81" s="11" t="str">
        <f t="shared" si="13"/>
        <v>II</v>
      </c>
      <c r="C81" s="14">
        <f t="shared" si="14"/>
        <v>30920.61</v>
      </c>
      <c r="D81" s="16" t="str">
        <f t="shared" si="15"/>
        <v>vis</v>
      </c>
      <c r="E81" s="58">
        <f>VLOOKUP(C81,Active!C$21:E$973,3,FALSE)</f>
        <v>-5112.262711755272</v>
      </c>
      <c r="F81" s="11" t="s">
        <v>66</v>
      </c>
      <c r="G81" s="16" t="str">
        <f t="shared" si="16"/>
        <v>30920.610</v>
      </c>
      <c r="H81" s="14">
        <f t="shared" si="17"/>
        <v>3644.5</v>
      </c>
      <c r="I81" s="59" t="s">
        <v>177</v>
      </c>
      <c r="J81" s="60" t="s">
        <v>178</v>
      </c>
      <c r="K81" s="59">
        <v>3644.5</v>
      </c>
      <c r="L81" s="59" t="s">
        <v>179</v>
      </c>
      <c r="M81" s="60" t="s">
        <v>71</v>
      </c>
      <c r="N81" s="60"/>
      <c r="O81" s="61" t="s">
        <v>134</v>
      </c>
      <c r="P81" s="61" t="s">
        <v>135</v>
      </c>
    </row>
    <row r="82" spans="1:16" ht="12.75" customHeight="1" thickBot="1" x14ac:dyDescent="0.25">
      <c r="A82" s="14" t="str">
        <f t="shared" si="12"/>
        <v> MVS 197 </v>
      </c>
      <c r="B82" s="11" t="str">
        <f t="shared" si="13"/>
        <v>I</v>
      </c>
      <c r="C82" s="14">
        <f t="shared" si="14"/>
        <v>31022.550999999999</v>
      </c>
      <c r="D82" s="16" t="str">
        <f t="shared" si="15"/>
        <v>vis</v>
      </c>
      <c r="E82" s="58">
        <f>VLOOKUP(C82,Active!C$21:E$973,3,FALSE)</f>
        <v>-5087.0167680556015</v>
      </c>
      <c r="F82" s="11" t="s">
        <v>66</v>
      </c>
      <c r="G82" s="16" t="str">
        <f t="shared" si="16"/>
        <v>31022.551</v>
      </c>
      <c r="H82" s="14">
        <f t="shared" si="17"/>
        <v>3720</v>
      </c>
      <c r="I82" s="59" t="s">
        <v>180</v>
      </c>
      <c r="J82" s="60" t="s">
        <v>181</v>
      </c>
      <c r="K82" s="59">
        <v>3720</v>
      </c>
      <c r="L82" s="59" t="s">
        <v>182</v>
      </c>
      <c r="M82" s="60" t="s">
        <v>71</v>
      </c>
      <c r="N82" s="60"/>
      <c r="O82" s="61" t="s">
        <v>134</v>
      </c>
      <c r="P82" s="61" t="s">
        <v>135</v>
      </c>
    </row>
    <row r="83" spans="1:16" ht="12.75" customHeight="1" thickBot="1" x14ac:dyDescent="0.25">
      <c r="A83" s="14" t="str">
        <f t="shared" si="12"/>
        <v> MVS 197 </v>
      </c>
      <c r="B83" s="11" t="str">
        <f t="shared" si="13"/>
        <v>I</v>
      </c>
      <c r="C83" s="14">
        <f t="shared" si="14"/>
        <v>31026.561000000002</v>
      </c>
      <c r="D83" s="16" t="str">
        <f t="shared" si="15"/>
        <v>vis</v>
      </c>
      <c r="E83" s="58">
        <f>VLOOKUP(C83,Active!C$21:E$973,3,FALSE)</f>
        <v>-5086.0236815228445</v>
      </c>
      <c r="F83" s="11" t="s">
        <v>66</v>
      </c>
      <c r="G83" s="16" t="str">
        <f t="shared" si="16"/>
        <v>31026.561</v>
      </c>
      <c r="H83" s="14">
        <f t="shared" si="17"/>
        <v>3723</v>
      </c>
      <c r="I83" s="59" t="s">
        <v>183</v>
      </c>
      <c r="J83" s="60" t="s">
        <v>184</v>
      </c>
      <c r="K83" s="59">
        <v>3723</v>
      </c>
      <c r="L83" s="59" t="s">
        <v>185</v>
      </c>
      <c r="M83" s="60" t="s">
        <v>71</v>
      </c>
      <c r="N83" s="60"/>
      <c r="O83" s="61" t="s">
        <v>134</v>
      </c>
      <c r="P83" s="61" t="s">
        <v>135</v>
      </c>
    </row>
    <row r="84" spans="1:16" ht="12.75" customHeight="1" thickBot="1" x14ac:dyDescent="0.25">
      <c r="A84" s="14" t="str">
        <f t="shared" si="12"/>
        <v> MVS 197 </v>
      </c>
      <c r="B84" s="11" t="str">
        <f t="shared" si="13"/>
        <v>II</v>
      </c>
      <c r="C84" s="14">
        <f t="shared" si="14"/>
        <v>31028.633000000002</v>
      </c>
      <c r="D84" s="16" t="str">
        <f t="shared" si="15"/>
        <v>vis</v>
      </c>
      <c r="E84" s="58">
        <f>VLOOKUP(C84,Active!C$21:E$973,3,FALSE)</f>
        <v>-5085.5105455388366</v>
      </c>
      <c r="F84" s="11" t="s">
        <v>66</v>
      </c>
      <c r="G84" s="16" t="str">
        <f t="shared" si="16"/>
        <v>31028.633</v>
      </c>
      <c r="H84" s="14">
        <f t="shared" si="17"/>
        <v>3724.5</v>
      </c>
      <c r="I84" s="59" t="s">
        <v>186</v>
      </c>
      <c r="J84" s="60" t="s">
        <v>187</v>
      </c>
      <c r="K84" s="59">
        <v>3724.5</v>
      </c>
      <c r="L84" s="59" t="s">
        <v>188</v>
      </c>
      <c r="M84" s="60" t="s">
        <v>71</v>
      </c>
      <c r="N84" s="60"/>
      <c r="O84" s="61" t="s">
        <v>134</v>
      </c>
      <c r="P84" s="61" t="s">
        <v>135</v>
      </c>
    </row>
    <row r="85" spans="1:16" ht="12.75" customHeight="1" thickBot="1" x14ac:dyDescent="0.25">
      <c r="A85" s="14" t="str">
        <f t="shared" si="12"/>
        <v> MVS 197 </v>
      </c>
      <c r="B85" s="11" t="str">
        <f t="shared" si="13"/>
        <v>II</v>
      </c>
      <c r="C85" s="14">
        <f t="shared" si="14"/>
        <v>33184.591999999997</v>
      </c>
      <c r="D85" s="16" t="str">
        <f t="shared" si="15"/>
        <v>vis</v>
      </c>
      <c r="E85" s="58">
        <f>VLOOKUP(C85,Active!C$21:E$973,3,FALSE)</f>
        <v>-4551.5819051213557</v>
      </c>
      <c r="F85" s="11" t="s">
        <v>66</v>
      </c>
      <c r="G85" s="16" t="str">
        <f t="shared" si="16"/>
        <v>33184.592</v>
      </c>
      <c r="H85" s="14">
        <f t="shared" si="17"/>
        <v>5321.5</v>
      </c>
      <c r="I85" s="59" t="s">
        <v>189</v>
      </c>
      <c r="J85" s="60" t="s">
        <v>190</v>
      </c>
      <c r="K85" s="59">
        <v>5321.5</v>
      </c>
      <c r="L85" s="59" t="s">
        <v>191</v>
      </c>
      <c r="M85" s="60" t="s">
        <v>71</v>
      </c>
      <c r="N85" s="60"/>
      <c r="O85" s="61" t="s">
        <v>134</v>
      </c>
      <c r="P85" s="61" t="s">
        <v>135</v>
      </c>
    </row>
    <row r="86" spans="1:16" ht="12.75" customHeight="1" thickBot="1" x14ac:dyDescent="0.25">
      <c r="A86" s="14" t="str">
        <f t="shared" si="12"/>
        <v> AN 324 </v>
      </c>
      <c r="B86" s="11" t="str">
        <f t="shared" si="13"/>
        <v>I</v>
      </c>
      <c r="C86" s="14">
        <f t="shared" si="14"/>
        <v>50489.411699999997</v>
      </c>
      <c r="D86" s="16" t="str">
        <f t="shared" si="15"/>
        <v>vis</v>
      </c>
      <c r="E86" s="58">
        <f>VLOOKUP(C86,Active!C$21:E$973,3,FALSE)</f>
        <v>-266.00001089671088</v>
      </c>
      <c r="F86" s="11" t="s">
        <v>66</v>
      </c>
      <c r="G86" s="16" t="str">
        <f t="shared" si="16"/>
        <v>50489.4117</v>
      </c>
      <c r="H86" s="14">
        <f t="shared" si="17"/>
        <v>18139</v>
      </c>
      <c r="I86" s="59" t="s">
        <v>207</v>
      </c>
      <c r="J86" s="60" t="s">
        <v>208</v>
      </c>
      <c r="K86" s="59">
        <v>18139</v>
      </c>
      <c r="L86" s="59" t="s">
        <v>209</v>
      </c>
      <c r="M86" s="60" t="s">
        <v>210</v>
      </c>
      <c r="N86" s="60" t="s">
        <v>211</v>
      </c>
      <c r="O86" s="61" t="s">
        <v>212</v>
      </c>
      <c r="P86" s="61" t="s">
        <v>213</v>
      </c>
    </row>
    <row r="87" spans="1:16" ht="12.75" customHeight="1" thickBot="1" x14ac:dyDescent="0.25">
      <c r="A87" s="14" t="str">
        <f t="shared" si="12"/>
        <v>BAVM 164 </v>
      </c>
      <c r="B87" s="11" t="str">
        <f t="shared" si="13"/>
        <v>I</v>
      </c>
      <c r="C87" s="14">
        <f t="shared" si="14"/>
        <v>50489.411699999997</v>
      </c>
      <c r="D87" s="16" t="str">
        <f t="shared" si="15"/>
        <v>vis</v>
      </c>
      <c r="E87" s="58">
        <f>VLOOKUP(C87,Active!C$21:E$973,3,FALSE)</f>
        <v>-266.00001089671088</v>
      </c>
      <c r="F87" s="11" t="s">
        <v>66</v>
      </c>
      <c r="G87" s="16" t="str">
        <f t="shared" si="16"/>
        <v>50489.4117</v>
      </c>
      <c r="H87" s="14">
        <f t="shared" si="17"/>
        <v>18139</v>
      </c>
      <c r="I87" s="59" t="s">
        <v>207</v>
      </c>
      <c r="J87" s="60" t="s">
        <v>208</v>
      </c>
      <c r="K87" s="59">
        <v>18139</v>
      </c>
      <c r="L87" s="59" t="s">
        <v>209</v>
      </c>
      <c r="M87" s="60" t="s">
        <v>210</v>
      </c>
      <c r="N87" s="60" t="s">
        <v>214</v>
      </c>
      <c r="O87" s="61" t="s">
        <v>215</v>
      </c>
      <c r="P87" s="62" t="s">
        <v>216</v>
      </c>
    </row>
    <row r="88" spans="1:16" ht="12.75" customHeight="1" thickBot="1" x14ac:dyDescent="0.25">
      <c r="A88" s="14" t="str">
        <f t="shared" si="12"/>
        <v>BAVM 164 </v>
      </c>
      <c r="B88" s="11" t="str">
        <f t="shared" si="13"/>
        <v>II</v>
      </c>
      <c r="C88" s="14">
        <f t="shared" si="14"/>
        <v>51228.352899999998</v>
      </c>
      <c r="D88" s="16" t="str">
        <f t="shared" si="15"/>
        <v>vis</v>
      </c>
      <c r="E88" s="58">
        <f>VLOOKUP(C88,Active!C$21:E$973,3,FALSE)</f>
        <v>-82.999373934475642</v>
      </c>
      <c r="F88" s="11" t="s">
        <v>66</v>
      </c>
      <c r="G88" s="16" t="str">
        <f t="shared" si="16"/>
        <v>51228.3529</v>
      </c>
      <c r="H88" s="14">
        <f t="shared" si="17"/>
        <v>18686.5</v>
      </c>
      <c r="I88" s="59" t="s">
        <v>222</v>
      </c>
      <c r="J88" s="60" t="s">
        <v>223</v>
      </c>
      <c r="K88" s="59">
        <v>18686.5</v>
      </c>
      <c r="L88" s="59" t="s">
        <v>224</v>
      </c>
      <c r="M88" s="60" t="s">
        <v>210</v>
      </c>
      <c r="N88" s="60" t="s">
        <v>214</v>
      </c>
      <c r="O88" s="61" t="s">
        <v>220</v>
      </c>
      <c r="P88" s="62" t="s">
        <v>216</v>
      </c>
    </row>
    <row r="89" spans="1:16" ht="12.75" customHeight="1" thickBot="1" x14ac:dyDescent="0.25">
      <c r="A89" s="14" t="str">
        <f t="shared" si="12"/>
        <v> AN 324 </v>
      </c>
      <c r="B89" s="11" t="str">
        <f t="shared" si="13"/>
        <v>II</v>
      </c>
      <c r="C89" s="14">
        <f t="shared" si="14"/>
        <v>51228.352899999998</v>
      </c>
      <c r="D89" s="16" t="str">
        <f t="shared" si="15"/>
        <v>vis</v>
      </c>
      <c r="E89" s="58">
        <f>VLOOKUP(C89,Active!C$21:E$973,3,FALSE)</f>
        <v>-82.999373934475642</v>
      </c>
      <c r="F89" s="11" t="s">
        <v>66</v>
      </c>
      <c r="G89" s="16" t="str">
        <f t="shared" si="16"/>
        <v>51228.3529</v>
      </c>
      <c r="H89" s="14">
        <f t="shared" si="17"/>
        <v>18686.5</v>
      </c>
      <c r="I89" s="59" t="s">
        <v>222</v>
      </c>
      <c r="J89" s="60" t="s">
        <v>223</v>
      </c>
      <c r="K89" s="59">
        <v>18686.5</v>
      </c>
      <c r="L89" s="59" t="s">
        <v>224</v>
      </c>
      <c r="M89" s="60" t="s">
        <v>210</v>
      </c>
      <c r="N89" s="60" t="s">
        <v>211</v>
      </c>
      <c r="O89" s="61" t="s">
        <v>212</v>
      </c>
      <c r="P89" s="61" t="s">
        <v>213</v>
      </c>
    </row>
    <row r="90" spans="1:16" ht="12.75" customHeight="1" thickBot="1" x14ac:dyDescent="0.25">
      <c r="A90" s="14" t="str">
        <f t="shared" si="12"/>
        <v>BAVM 164 </v>
      </c>
      <c r="B90" s="11" t="str">
        <f t="shared" si="13"/>
        <v>II</v>
      </c>
      <c r="C90" s="14">
        <f t="shared" si="14"/>
        <v>51240.468699999998</v>
      </c>
      <c r="D90" s="16" t="str">
        <f t="shared" si="15"/>
        <v>vis</v>
      </c>
      <c r="E90" s="58">
        <f>VLOOKUP(C90,Active!C$21:E$973,3,FALSE)</f>
        <v>-79.998865751541771</v>
      </c>
      <c r="F90" s="11" t="s">
        <v>66</v>
      </c>
      <c r="G90" s="16" t="str">
        <f t="shared" si="16"/>
        <v>51240.4687</v>
      </c>
      <c r="H90" s="14">
        <f t="shared" si="17"/>
        <v>18695.5</v>
      </c>
      <c r="I90" s="59" t="s">
        <v>225</v>
      </c>
      <c r="J90" s="60" t="s">
        <v>226</v>
      </c>
      <c r="K90" s="59">
        <v>18695.5</v>
      </c>
      <c r="L90" s="59" t="s">
        <v>227</v>
      </c>
      <c r="M90" s="60" t="s">
        <v>210</v>
      </c>
      <c r="N90" s="60" t="s">
        <v>214</v>
      </c>
      <c r="O90" s="61" t="s">
        <v>220</v>
      </c>
      <c r="P90" s="62" t="s">
        <v>216</v>
      </c>
    </row>
    <row r="91" spans="1:16" ht="12.75" customHeight="1" thickBot="1" x14ac:dyDescent="0.25">
      <c r="A91" s="14" t="str">
        <f t="shared" si="12"/>
        <v> AN 324 </v>
      </c>
      <c r="B91" s="11" t="str">
        <f t="shared" si="13"/>
        <v>II</v>
      </c>
      <c r="C91" s="14">
        <f t="shared" si="14"/>
        <v>51240.468699999998</v>
      </c>
      <c r="D91" s="16" t="str">
        <f t="shared" si="15"/>
        <v>vis</v>
      </c>
      <c r="E91" s="58">
        <f>VLOOKUP(C91,Active!C$21:E$973,3,FALSE)</f>
        <v>-79.998865751541771</v>
      </c>
      <c r="F91" s="11" t="s">
        <v>66</v>
      </c>
      <c r="G91" s="16" t="str">
        <f t="shared" si="16"/>
        <v>51240.4687</v>
      </c>
      <c r="H91" s="14">
        <f t="shared" si="17"/>
        <v>18695.5</v>
      </c>
      <c r="I91" s="59" t="s">
        <v>225</v>
      </c>
      <c r="J91" s="60" t="s">
        <v>226</v>
      </c>
      <c r="K91" s="59">
        <v>18695.5</v>
      </c>
      <c r="L91" s="59" t="s">
        <v>227</v>
      </c>
      <c r="M91" s="60" t="s">
        <v>210</v>
      </c>
      <c r="N91" s="60" t="s">
        <v>211</v>
      </c>
      <c r="O91" s="61" t="s">
        <v>212</v>
      </c>
      <c r="P91" s="61" t="s">
        <v>213</v>
      </c>
    </row>
    <row r="92" spans="1:16" ht="12.75" customHeight="1" thickBot="1" x14ac:dyDescent="0.25">
      <c r="A92" s="14" t="str">
        <f t="shared" si="12"/>
        <v> BBS 122 </v>
      </c>
      <c r="B92" s="11" t="str">
        <f t="shared" si="13"/>
        <v>I</v>
      </c>
      <c r="C92" s="14">
        <f t="shared" si="14"/>
        <v>51563.5046</v>
      </c>
      <c r="D92" s="16" t="str">
        <f t="shared" si="15"/>
        <v>vis</v>
      </c>
      <c r="E92" s="58">
        <f>VLOOKUP(C92,Active!C$21:E$973,3,FALSE)</f>
        <v>1.7830980139288786E-3</v>
      </c>
      <c r="F92" s="11" t="s">
        <v>66</v>
      </c>
      <c r="G92" s="16" t="str">
        <f t="shared" si="16"/>
        <v>51563.5046</v>
      </c>
      <c r="H92" s="14">
        <f t="shared" si="17"/>
        <v>18935</v>
      </c>
      <c r="I92" s="59" t="s">
        <v>228</v>
      </c>
      <c r="J92" s="60" t="s">
        <v>229</v>
      </c>
      <c r="K92" s="59">
        <v>18935</v>
      </c>
      <c r="L92" s="59" t="s">
        <v>230</v>
      </c>
      <c r="M92" s="60" t="s">
        <v>210</v>
      </c>
      <c r="N92" s="60" t="s">
        <v>211</v>
      </c>
      <c r="O92" s="61" t="s">
        <v>231</v>
      </c>
      <c r="P92" s="61" t="s">
        <v>232</v>
      </c>
    </row>
    <row r="93" spans="1:16" ht="12.75" customHeight="1" thickBot="1" x14ac:dyDescent="0.25">
      <c r="A93" s="14" t="str">
        <f t="shared" si="12"/>
        <v> BBS 122 </v>
      </c>
      <c r="B93" s="11" t="str">
        <f t="shared" si="13"/>
        <v>I</v>
      </c>
      <c r="C93" s="14">
        <f t="shared" si="14"/>
        <v>51575.606099999997</v>
      </c>
      <c r="D93" s="16" t="str">
        <f t="shared" si="15"/>
        <v>vis</v>
      </c>
      <c r="E93" s="58">
        <f>VLOOKUP(C93,Active!C$21:E$973,3,FALSE)</f>
        <v>2.9987498501695038</v>
      </c>
      <c r="F93" s="11" t="s">
        <v>66</v>
      </c>
      <c r="G93" s="16" t="str">
        <f t="shared" si="16"/>
        <v>51575.6061</v>
      </c>
      <c r="H93" s="14">
        <f t="shared" si="17"/>
        <v>18944</v>
      </c>
      <c r="I93" s="59" t="s">
        <v>233</v>
      </c>
      <c r="J93" s="60" t="s">
        <v>234</v>
      </c>
      <c r="K93" s="59">
        <v>18944</v>
      </c>
      <c r="L93" s="59" t="s">
        <v>235</v>
      </c>
      <c r="M93" s="60" t="s">
        <v>210</v>
      </c>
      <c r="N93" s="60" t="s">
        <v>211</v>
      </c>
      <c r="O93" s="61" t="s">
        <v>231</v>
      </c>
      <c r="P93" s="61" t="s">
        <v>232</v>
      </c>
    </row>
    <row r="94" spans="1:16" ht="12.75" customHeight="1" thickBot="1" x14ac:dyDescent="0.25">
      <c r="A94" s="14" t="str">
        <f t="shared" si="12"/>
        <v> BBS 122 </v>
      </c>
      <c r="B94" s="11" t="str">
        <f t="shared" si="13"/>
        <v>II</v>
      </c>
      <c r="C94" s="14">
        <f t="shared" si="14"/>
        <v>51656.374600000003</v>
      </c>
      <c r="D94" s="16" t="str">
        <f t="shared" si="15"/>
        <v>vis</v>
      </c>
      <c r="E94" s="58">
        <f>VLOOKUP(C94,Active!C$21:E$973,3,FALSE)</f>
        <v>23.001270952640578</v>
      </c>
      <c r="F94" s="11" t="s">
        <v>66</v>
      </c>
      <c r="G94" s="16" t="str">
        <f t="shared" si="16"/>
        <v>51656.3746</v>
      </c>
      <c r="H94" s="14">
        <f t="shared" si="17"/>
        <v>19003.5</v>
      </c>
      <c r="I94" s="59" t="s">
        <v>236</v>
      </c>
      <c r="J94" s="60" t="s">
        <v>237</v>
      </c>
      <c r="K94" s="59">
        <v>19003.5</v>
      </c>
      <c r="L94" s="59" t="s">
        <v>238</v>
      </c>
      <c r="M94" s="60" t="s">
        <v>210</v>
      </c>
      <c r="N94" s="60" t="s">
        <v>211</v>
      </c>
      <c r="O94" s="61" t="s">
        <v>231</v>
      </c>
      <c r="P94" s="61" t="s">
        <v>232</v>
      </c>
    </row>
    <row r="95" spans="1:16" ht="12.75" customHeight="1" thickBot="1" x14ac:dyDescent="0.25">
      <c r="A95" s="14" t="str">
        <f t="shared" si="12"/>
        <v> BBS 124 </v>
      </c>
      <c r="B95" s="11" t="str">
        <f t="shared" si="13"/>
        <v>I</v>
      </c>
      <c r="C95" s="14">
        <f t="shared" si="14"/>
        <v>51967.284</v>
      </c>
      <c r="D95" s="16" t="str">
        <f t="shared" si="15"/>
        <v>vis</v>
      </c>
      <c r="E95" s="58">
        <f>VLOOKUP(C95,Active!C$21:E$973,3,FALSE)</f>
        <v>99.998761737490199</v>
      </c>
      <c r="F95" s="11" t="s">
        <v>66</v>
      </c>
      <c r="G95" s="16" t="str">
        <f t="shared" si="16"/>
        <v>51967.284</v>
      </c>
      <c r="H95" s="14">
        <f t="shared" si="17"/>
        <v>19234</v>
      </c>
      <c r="I95" s="59" t="s">
        <v>239</v>
      </c>
      <c r="J95" s="60" t="s">
        <v>240</v>
      </c>
      <c r="K95" s="59">
        <v>19234</v>
      </c>
      <c r="L95" s="59" t="s">
        <v>241</v>
      </c>
      <c r="M95" s="60" t="s">
        <v>210</v>
      </c>
      <c r="N95" s="60" t="s">
        <v>211</v>
      </c>
      <c r="O95" s="61" t="s">
        <v>242</v>
      </c>
      <c r="P95" s="61" t="s">
        <v>243</v>
      </c>
    </row>
    <row r="96" spans="1:16" ht="12.75" customHeight="1" thickBot="1" x14ac:dyDescent="0.25">
      <c r="A96" s="14" t="str">
        <f t="shared" si="12"/>
        <v> BBS 127 </v>
      </c>
      <c r="B96" s="11" t="str">
        <f t="shared" si="13"/>
        <v>I</v>
      </c>
      <c r="C96" s="14">
        <f t="shared" si="14"/>
        <v>52278.220999999998</v>
      </c>
      <c r="D96" s="16" t="str">
        <f t="shared" si="15"/>
        <v>vis</v>
      </c>
      <c r="E96" s="58">
        <f>VLOOKUP(C96,Active!C$21:E$973,3,FALSE)</f>
        <v>177.00308773139349</v>
      </c>
      <c r="F96" s="11" t="s">
        <v>66</v>
      </c>
      <c r="G96" s="16" t="str">
        <f t="shared" si="16"/>
        <v>52278.221</v>
      </c>
      <c r="H96" s="14">
        <f t="shared" si="17"/>
        <v>19464</v>
      </c>
      <c r="I96" s="59" t="s">
        <v>244</v>
      </c>
      <c r="J96" s="60" t="s">
        <v>245</v>
      </c>
      <c r="K96" s="59">
        <v>19464</v>
      </c>
      <c r="L96" s="59" t="s">
        <v>246</v>
      </c>
      <c r="M96" s="60" t="s">
        <v>210</v>
      </c>
      <c r="N96" s="60" t="s">
        <v>211</v>
      </c>
      <c r="O96" s="61" t="s">
        <v>231</v>
      </c>
      <c r="P96" s="61" t="s">
        <v>247</v>
      </c>
    </row>
    <row r="97" spans="1:16" ht="12.75" customHeight="1" thickBot="1" x14ac:dyDescent="0.25">
      <c r="A97" s="14" t="str">
        <f t="shared" si="12"/>
        <v>VSB 42 </v>
      </c>
      <c r="B97" s="11" t="str">
        <f t="shared" si="13"/>
        <v>I</v>
      </c>
      <c r="C97" s="14">
        <f t="shared" si="14"/>
        <v>52675.951800000003</v>
      </c>
      <c r="D97" s="16" t="str">
        <f t="shared" si="15"/>
        <v>vis</v>
      </c>
      <c r="E97" s="58">
        <f>VLOOKUP(C97,Active!C$21:E$973,3,FALSE)</f>
        <v>275.50211544767211</v>
      </c>
      <c r="F97" s="11" t="s">
        <v>66</v>
      </c>
      <c r="G97" s="16" t="str">
        <f t="shared" si="16"/>
        <v>52675.9518</v>
      </c>
      <c r="H97" s="14">
        <f t="shared" si="17"/>
        <v>19759</v>
      </c>
      <c r="I97" s="59" t="s">
        <v>254</v>
      </c>
      <c r="J97" s="60" t="s">
        <v>255</v>
      </c>
      <c r="K97" s="59">
        <v>19759</v>
      </c>
      <c r="L97" s="59" t="s">
        <v>256</v>
      </c>
      <c r="M97" s="60" t="s">
        <v>210</v>
      </c>
      <c r="N97" s="60" t="s">
        <v>211</v>
      </c>
      <c r="O97" s="61" t="s">
        <v>257</v>
      </c>
      <c r="P97" s="62" t="s">
        <v>258</v>
      </c>
    </row>
    <row r="98" spans="1:16" ht="12.75" customHeight="1" thickBot="1" x14ac:dyDescent="0.25">
      <c r="A98" s="14" t="str">
        <f t="shared" si="12"/>
        <v>VSB 42 </v>
      </c>
      <c r="B98" s="11" t="str">
        <f t="shared" si="13"/>
        <v>I</v>
      </c>
      <c r="C98" s="14">
        <f t="shared" si="14"/>
        <v>52677.9686</v>
      </c>
      <c r="D98" s="16" t="str">
        <f t="shared" si="15"/>
        <v>vis</v>
      </c>
      <c r="E98" s="58">
        <f>VLOOKUP(C98,Active!C$21:E$973,3,FALSE)</f>
        <v>276.00158101357232</v>
      </c>
      <c r="F98" s="11" t="s">
        <v>66</v>
      </c>
      <c r="G98" s="16" t="str">
        <f t="shared" si="16"/>
        <v>52677.9686</v>
      </c>
      <c r="H98" s="14">
        <f t="shared" si="17"/>
        <v>19760</v>
      </c>
      <c r="I98" s="59" t="s">
        <v>259</v>
      </c>
      <c r="J98" s="60" t="s">
        <v>260</v>
      </c>
      <c r="K98" s="59">
        <v>19760</v>
      </c>
      <c r="L98" s="59" t="s">
        <v>261</v>
      </c>
      <c r="M98" s="60" t="s">
        <v>210</v>
      </c>
      <c r="N98" s="60" t="s">
        <v>211</v>
      </c>
      <c r="O98" s="61" t="s">
        <v>257</v>
      </c>
      <c r="P98" s="62" t="s">
        <v>258</v>
      </c>
    </row>
    <row r="99" spans="1:16" ht="12.75" customHeight="1" thickBot="1" x14ac:dyDescent="0.25">
      <c r="A99" s="14" t="str">
        <f t="shared" si="12"/>
        <v>VSB 42 </v>
      </c>
      <c r="B99" s="11" t="str">
        <f t="shared" si="13"/>
        <v>I</v>
      </c>
      <c r="C99" s="14">
        <f t="shared" si="14"/>
        <v>52679.990100000003</v>
      </c>
      <c r="D99" s="16" t="str">
        <f t="shared" si="15"/>
        <v>vis</v>
      </c>
      <c r="E99" s="58">
        <f>VLOOKUP(C99,Active!C$21:E$973,3,FALSE)</f>
        <v>276.5022105462329</v>
      </c>
      <c r="F99" s="11" t="s">
        <v>66</v>
      </c>
      <c r="G99" s="16" t="str">
        <f t="shared" si="16"/>
        <v>52679.9901</v>
      </c>
      <c r="H99" s="14">
        <f t="shared" si="17"/>
        <v>19762</v>
      </c>
      <c r="I99" s="59" t="s">
        <v>262</v>
      </c>
      <c r="J99" s="60" t="s">
        <v>263</v>
      </c>
      <c r="K99" s="59">
        <v>19762</v>
      </c>
      <c r="L99" s="59" t="s">
        <v>264</v>
      </c>
      <c r="M99" s="60" t="s">
        <v>210</v>
      </c>
      <c r="N99" s="60" t="s">
        <v>211</v>
      </c>
      <c r="O99" s="61" t="s">
        <v>257</v>
      </c>
      <c r="P99" s="62" t="s">
        <v>258</v>
      </c>
    </row>
    <row r="100" spans="1:16" ht="12.75" customHeight="1" thickBot="1" x14ac:dyDescent="0.25">
      <c r="A100" s="14" t="str">
        <f t="shared" si="12"/>
        <v>VSB 42 </v>
      </c>
      <c r="B100" s="11" t="str">
        <f t="shared" si="13"/>
        <v>I</v>
      </c>
      <c r="C100" s="14">
        <f t="shared" si="14"/>
        <v>52682.0095</v>
      </c>
      <c r="D100" s="16" t="str">
        <f t="shared" si="15"/>
        <v>vis</v>
      </c>
      <c r="E100" s="58">
        <f>VLOOKUP(C100,Active!C$21:E$973,3,FALSE)</f>
        <v>277.00232000863809</v>
      </c>
      <c r="F100" s="11" t="s">
        <v>66</v>
      </c>
      <c r="G100" s="16" t="str">
        <f t="shared" si="16"/>
        <v>52682.0095</v>
      </c>
      <c r="H100" s="14">
        <f t="shared" si="17"/>
        <v>19763</v>
      </c>
      <c r="I100" s="59" t="s">
        <v>265</v>
      </c>
      <c r="J100" s="60" t="s">
        <v>266</v>
      </c>
      <c r="K100" s="59">
        <v>19763</v>
      </c>
      <c r="L100" s="59" t="s">
        <v>267</v>
      </c>
      <c r="M100" s="60" t="s">
        <v>210</v>
      </c>
      <c r="N100" s="60" t="s">
        <v>211</v>
      </c>
      <c r="O100" s="61" t="s">
        <v>257</v>
      </c>
      <c r="P100" s="62" t="s">
        <v>258</v>
      </c>
    </row>
    <row r="101" spans="1:16" ht="12.75" customHeight="1" thickBot="1" x14ac:dyDescent="0.25">
      <c r="A101" s="14" t="str">
        <f t="shared" si="12"/>
        <v>VSB 53 </v>
      </c>
      <c r="B101" s="11" t="str">
        <f t="shared" si="13"/>
        <v>I</v>
      </c>
      <c r="C101" s="14">
        <f t="shared" si="14"/>
        <v>55892.164299999997</v>
      </c>
      <c r="D101" s="16" t="str">
        <f t="shared" si="15"/>
        <v>vis</v>
      </c>
      <c r="E101" s="58">
        <f>VLOOKUP(C101,Active!C$21:E$973,3,FALSE)</f>
        <v>1072.0051878246097</v>
      </c>
      <c r="F101" s="11" t="s">
        <v>66</v>
      </c>
      <c r="G101" s="16" t="str">
        <f t="shared" si="16"/>
        <v>55892.1643</v>
      </c>
      <c r="H101" s="14">
        <f t="shared" si="17"/>
        <v>22141</v>
      </c>
      <c r="I101" s="59" t="s">
        <v>389</v>
      </c>
      <c r="J101" s="60" t="s">
        <v>390</v>
      </c>
      <c r="K101" s="59" t="s">
        <v>391</v>
      </c>
      <c r="L101" s="59" t="s">
        <v>392</v>
      </c>
      <c r="M101" s="60" t="s">
        <v>296</v>
      </c>
      <c r="N101" s="60" t="s">
        <v>393</v>
      </c>
      <c r="O101" s="61" t="s">
        <v>394</v>
      </c>
      <c r="P101" s="62" t="s">
        <v>395</v>
      </c>
    </row>
    <row r="102" spans="1:16" ht="12.75" customHeight="1" thickBot="1" x14ac:dyDescent="0.25">
      <c r="A102" s="14" t="str">
        <f t="shared" si="12"/>
        <v>VSB 56 </v>
      </c>
      <c r="B102" s="11" t="str">
        <f t="shared" si="13"/>
        <v>I</v>
      </c>
      <c r="C102" s="14">
        <f t="shared" si="14"/>
        <v>56629.087699999996</v>
      </c>
      <c r="D102" s="16" t="str">
        <f t="shared" si="15"/>
        <v>vis</v>
      </c>
      <c r="E102" s="58">
        <f>VLOOKUP(C102,Active!C$21:E$973,3,FALSE)</f>
        <v>1254.5061115684418</v>
      </c>
      <c r="F102" s="11" t="s">
        <v>66</v>
      </c>
      <c r="G102" s="16" t="str">
        <f t="shared" si="16"/>
        <v>56629.0877</v>
      </c>
      <c r="H102" s="14">
        <f t="shared" si="17"/>
        <v>22687</v>
      </c>
      <c r="I102" s="59" t="s">
        <v>402</v>
      </c>
      <c r="J102" s="60" t="s">
        <v>403</v>
      </c>
      <c r="K102" s="59" t="s">
        <v>404</v>
      </c>
      <c r="L102" s="59" t="s">
        <v>405</v>
      </c>
      <c r="M102" s="60" t="s">
        <v>296</v>
      </c>
      <c r="N102" s="60" t="s">
        <v>393</v>
      </c>
      <c r="O102" s="61" t="s">
        <v>394</v>
      </c>
      <c r="P102" s="62" t="s">
        <v>406</v>
      </c>
    </row>
    <row r="103" spans="1:16" x14ac:dyDescent="0.2">
      <c r="B103" s="11"/>
      <c r="F103" s="11"/>
    </row>
    <row r="104" spans="1:16" x14ac:dyDescent="0.2">
      <c r="B104" s="11"/>
      <c r="F104" s="11"/>
    </row>
    <row r="105" spans="1:16" x14ac:dyDescent="0.2">
      <c r="B105" s="11"/>
      <c r="F105" s="11"/>
    </row>
    <row r="106" spans="1:16" x14ac:dyDescent="0.2">
      <c r="B106" s="11"/>
      <c r="F106" s="11"/>
    </row>
    <row r="107" spans="1:16" x14ac:dyDescent="0.2">
      <c r="B107" s="11"/>
      <c r="F107" s="11"/>
    </row>
    <row r="108" spans="1:16" x14ac:dyDescent="0.2">
      <c r="B108" s="11"/>
      <c r="F108" s="11"/>
    </row>
    <row r="109" spans="1:16" x14ac:dyDescent="0.2">
      <c r="B109" s="11"/>
      <c r="F109" s="11"/>
    </row>
    <row r="110" spans="1:16" x14ac:dyDescent="0.2">
      <c r="B110" s="11"/>
      <c r="F110" s="11"/>
    </row>
    <row r="111" spans="1:16" x14ac:dyDescent="0.2">
      <c r="B111" s="11"/>
      <c r="F111" s="11"/>
    </row>
    <row r="112" spans="1:1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</sheetData>
  <phoneticPr fontId="7" type="noConversion"/>
  <hyperlinks>
    <hyperlink ref="P87" r:id="rId1" display="http://www.bav-astro.de/sfs/BAVM_link.php?BAVMnr=164"/>
    <hyperlink ref="P45" r:id="rId2" display="http://www.bav-astro.de/sfs/BAVM_link.php?BAVMnr=117"/>
    <hyperlink ref="P88" r:id="rId3" display="http://www.bav-astro.de/sfs/BAVM_link.php?BAVMnr=164"/>
    <hyperlink ref="P90" r:id="rId4" display="http://www.bav-astro.de/sfs/BAVM_link.php?BAVMnr=164"/>
    <hyperlink ref="P46" r:id="rId5" display="http://www.konkoly.hu/cgi-bin/IBVS?5357"/>
    <hyperlink ref="P97" r:id="rId6" display="http://vsolj.cetus-net.org/no42.pdf"/>
    <hyperlink ref="P98" r:id="rId7" display="http://vsolj.cetus-net.org/no42.pdf"/>
    <hyperlink ref="P99" r:id="rId8" display="http://vsolj.cetus-net.org/no42.pdf"/>
    <hyperlink ref="P100" r:id="rId9" display="http://vsolj.cetus-net.org/no42.pdf"/>
    <hyperlink ref="P47" r:id="rId10" display="http://www.bav-astro.de/sfs/BAVM_link.php?BAVMnr=172"/>
    <hyperlink ref="P48" r:id="rId11" display="http://www.bav-astro.de/sfs/BAVM_link.php?BAVMnr=158"/>
    <hyperlink ref="P49" r:id="rId12" display="http://www.bav-astro.de/sfs/BAVM_link.php?BAVMnr=158"/>
    <hyperlink ref="P50" r:id="rId13" display="http://www.bav-astro.de/sfs/BAVM_link.php?BAVMnr=173"/>
    <hyperlink ref="P51" r:id="rId14" display="http://www.konkoly.hu/cgi-bin/IBVS?5764"/>
    <hyperlink ref="P52" r:id="rId15" display="http://www.konkoly.hu/cgi-bin/IBVS?5764"/>
    <hyperlink ref="P53" r:id="rId16" display="http://www.konkoly.hu/cgi-bin/IBVS?5764"/>
    <hyperlink ref="P54" r:id="rId17" display="http://www.konkoly.hu/cgi-bin/IBVS?5764"/>
    <hyperlink ref="P55" r:id="rId18" display="http://www.konkoly.hu/cgi-bin/IBVS?5764"/>
    <hyperlink ref="P56" r:id="rId19" display="http://www.konkoly.hu/cgi-bin/IBVS?5764"/>
    <hyperlink ref="P57" r:id="rId20" display="http://www.konkoly.hu/cgi-bin/IBVS?5764"/>
    <hyperlink ref="P58" r:id="rId21" display="http://www.konkoly.hu/cgi-bin/IBVS?5764"/>
    <hyperlink ref="P59" r:id="rId22" display="http://www.konkoly.hu/cgi-bin/IBVS?5764"/>
    <hyperlink ref="P60" r:id="rId23" display="http://www.konkoly.hu/cgi-bin/IBVS?5764"/>
    <hyperlink ref="P61" r:id="rId24" display="http://www.konkoly.hu/cgi-bin/IBVS?5764"/>
    <hyperlink ref="P62" r:id="rId25" display="http://www.konkoly.hu/cgi-bin/IBVS?5764"/>
    <hyperlink ref="P63" r:id="rId26" display="http://www.konkoly.hu/cgi-bin/IBVS?5764"/>
    <hyperlink ref="P64" r:id="rId27" display="http://www.konkoly.hu/cgi-bin/IBVS?5764"/>
    <hyperlink ref="P65" r:id="rId28" display="http://www.konkoly.hu/cgi-bin/IBVS?5764"/>
    <hyperlink ref="P66" r:id="rId29" display="http://www.konkoly.hu/cgi-bin/IBVS?5764"/>
    <hyperlink ref="P67" r:id="rId30" display="http://www.konkoly.hu/cgi-bin/IBVS?5764"/>
    <hyperlink ref="P68" r:id="rId31" display="http://www.konkoly.hu/cgi-bin/IBVS?5764"/>
    <hyperlink ref="P69" r:id="rId32" display="http://www.konkoly.hu/cgi-bin/IBVS?5764"/>
    <hyperlink ref="P70" r:id="rId33" display="http://www.konkoly.hu/cgi-bin/IBVS?5764"/>
    <hyperlink ref="P71" r:id="rId34" display="http://www.konkoly.hu/cgi-bin/IBVS?5938"/>
    <hyperlink ref="P72" r:id="rId35" display="http://www.konkoly.hu/cgi-bin/IBVS?5894"/>
    <hyperlink ref="P73" r:id="rId36" display="http://www.konkoly.hu/cgi-bin/IBVS?5960"/>
    <hyperlink ref="P101" r:id="rId37" display="http://vsolj.cetus-net.org/vsoljno53.pdf"/>
    <hyperlink ref="P74" r:id="rId38" display="http://www.bav-astro.de/sfs/BAVM_link.php?BAVMnr=234"/>
    <hyperlink ref="P102" r:id="rId39" display="http://vsolj.cetus-net.org/vsoljno56.pdf"/>
    <hyperlink ref="P75" r:id="rId4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2024-01-29T05:04:27Z</dcterms:modified>
</cp:coreProperties>
</file>