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FEDE65-9687-43A9-B881-2A2FE5F612E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C17" i="1"/>
  <c r="Q22" i="1"/>
  <c r="F11" i="1"/>
  <c r="C7" i="1"/>
  <c r="E22" i="1"/>
  <c r="F22" i="1"/>
  <c r="C8" i="1"/>
  <c r="E14" i="1"/>
  <c r="G11" i="1"/>
  <c r="E21" i="1"/>
  <c r="F21" i="1"/>
  <c r="G21" i="1"/>
  <c r="Q21" i="1"/>
  <c r="G22" i="1"/>
  <c r="H22" i="1"/>
  <c r="H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<sst xmlns="http://schemas.openxmlformats.org/spreadsheetml/2006/main" count="47" uniqueCount="46">
  <si>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</si>
  <si>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</si>
  <si>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</si>
  <si>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</si>
  <si>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</si>
  <si>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</si>
  <si>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</si>
  <si>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</si>
  <si>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</si>
  <si>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</si>
  <si>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</si>
  <si>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</si>
  <si>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</si>
  <si>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</si>
  <si>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</si>
  <si>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</si>
  <si>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</si>
  <si>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</si>
  <si>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</si>
  <si>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</si>
  <si>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</si>
  <si>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</si>
  <si>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</si>
  <si>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</si>
  <si>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</si>
  <si>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</si>
  <si>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</si>
  <si>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</si>
  <si>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</si>
  <si>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</si>
  <si>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</si>
  <si>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</si>
  <si>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</si>
  <si>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</si>
  <si>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</si>
  <si>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</si>
  <si>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</si>
  <si>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</si>
  <si>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</si>
  <si>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</si>
  <si>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</si>
  <si>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IN Gem / na</t>
  </si>
  <si>
    <t>IBVS 5960</t>
  </si>
  <si>
    <t>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</si>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</sst>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 Gem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0.16554800000449177</c:v>
                </c:pt>
                <c:pt idx="1">
                  <c:v>-0.1091420000011567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13-45B9-A6B4-80161D18D8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13-45B9-A6B4-80161D18D8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13-45B9-A6B4-80161D18D8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13-45B9-A6B4-80161D18D8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13-45B9-A6B4-80161D18D8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13-45B9-A6B4-80161D18D8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13-45B9-A6B4-80161D18D8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25858</c:v>
                </c:pt>
                <c:pt idx="1">
                  <c:v>23243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0.16554800000449177</c:v>
                </c:pt>
                <c:pt idx="1">
                  <c:v>-0.1091420000011567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13-45B9-A6B4-80161D18D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01584"/>
        <c:axId val="1"/>
      </c:scatterChart>
      <c:valAx>
        <c:axId val="748201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201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632181-A4A8-5572-B172-9BB9CD813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32" t="s">
        <v>44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29250.58</v>
      </c>
      <c r="D4" s="9">
        <v>1.131194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29250.58</v>
      </c>
    </row>
    <row r="8" spans="1:7" x14ac:dyDescent="0.2">
      <c r="A8" t="s">
        <v>3</v>
      </c>
      <c r="C8">
        <f>+D4</f>
        <v>1.131194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-2.550679158751171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1.0504397705760936E-4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60351.765094097216</v>
      </c>
    </row>
    <row r="15" spans="1:7" x14ac:dyDescent="0.2">
      <c r="A15" s="14" t="s">
        <v>18</v>
      </c>
      <c r="B15" s="12"/>
      <c r="C15" s="15">
        <f ca="1">(C7+C11)+(C8+C12)*INT(MAX(F21:F3533))</f>
        <v>58501.16</v>
      </c>
      <c r="D15" s="16" t="s">
        <v>39</v>
      </c>
      <c r="E15" s="17">
        <f ca="1">ROUND(2*(E14-$C$7)/$C$8,0)/2+E13</f>
        <v>27495</v>
      </c>
    </row>
    <row r="16" spans="1:7" x14ac:dyDescent="0.2">
      <c r="A16" s="18" t="s">
        <v>4</v>
      </c>
      <c r="B16" s="12"/>
      <c r="C16" s="19">
        <f ca="1">+C8+C12</f>
        <v>1.1312990439770576</v>
      </c>
      <c r="D16" s="16" t="s">
        <v>40</v>
      </c>
      <c r="E16" s="26">
        <f ca="1">ROUND(2*(E14-$C$15)/$C$16,0)/2+E13</f>
        <v>1637</v>
      </c>
    </row>
    <row r="17" spans="1:17" ht="13.5" thickBot="1" x14ac:dyDescent="0.25">
      <c r="A17" s="16" t="s">
        <v>31</v>
      </c>
      <c r="B17" s="12"/>
      <c r="C17" s="12">
        <f>COUNT(C21:C2191)</f>
        <v>2</v>
      </c>
      <c r="D17" s="16" t="s">
        <v>35</v>
      </c>
      <c r="E17" s="20">
        <f ca="1">+$C$15+$C$16*E16-15018.5-$C$9/24</f>
        <v>45334.992368323779</v>
      </c>
    </row>
    <row r="18" spans="1:17" ht="14.25" thickTop="1" thickBot="1" x14ac:dyDescent="0.25">
      <c r="A18" s="18" t="s">
        <v>5</v>
      </c>
      <c r="B18" s="12"/>
      <c r="C18" s="21">
        <f ca="1">+C15</f>
        <v>58501.16</v>
      </c>
      <c r="D18" s="22">
        <f ca="1">+C16</f>
        <v>1.1312990439770576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(+C4)+29250.58</f>
        <v>58501.16</v>
      </c>
      <c r="D21" s="10" t="s">
        <v>14</v>
      </c>
      <c r="E21">
        <f>+(C21-C$7)/C$8</f>
        <v>25858.146348018112</v>
      </c>
      <c r="F21">
        <f>ROUND(2*E21,0)/2</f>
        <v>25858</v>
      </c>
      <c r="G21">
        <f>+C21-(C$7+F21*C$8)</f>
        <v>0.16554800000449177</v>
      </c>
      <c r="H21">
        <f>+G21</f>
        <v>0.16554800000449177</v>
      </c>
      <c r="O21">
        <f ca="1">+C$11+C$12*$F21</f>
        <v>0.16554800000449177</v>
      </c>
      <c r="Q21" s="2">
        <f>+C21-15018.5</f>
        <v>43482.66</v>
      </c>
    </row>
    <row r="22" spans="1:17" x14ac:dyDescent="0.2">
      <c r="A22" s="29" t="s">
        <v>42</v>
      </c>
      <c r="B22" s="30" t="s">
        <v>43</v>
      </c>
      <c r="C22" s="31">
        <v>55542.813000000002</v>
      </c>
      <c r="D22" s="31">
        <v>5.0000000000000001E-3</v>
      </c>
      <c r="E22">
        <f>+(C22-C$7)/C$8</f>
        <v>23242.903516107759</v>
      </c>
      <c r="F22">
        <f>ROUND(2*E22,0)/2</f>
        <v>23243</v>
      </c>
      <c r="G22">
        <f>+C22-(C$7+F22*C$8)</f>
        <v>-0.1091420000011567</v>
      </c>
      <c r="H22">
        <f>+G22</f>
        <v>-0.1091420000011567</v>
      </c>
      <c r="O22">
        <f ca="1">+C$11+C$12*$F22</f>
        <v>-0.1091420000011567</v>
      </c>
      <c r="Q22" s="2">
        <f>+C22-15018.5</f>
        <v>40524.313000000002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2024-02-11T05:21:44Z</dcterms:modified>
</cp:coreProperties>
</file>