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A7DE321-B939-4483-8A3D-C89F15041B1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9" i="1"/>
  <c r="C21" i="1"/>
  <c r="C17" i="1"/>
  <c r="D9" i="1"/>
  <c r="A21" i="1"/>
  <c r="F16" i="1"/>
  <c r="E21" i="1"/>
  <c r="F21" i="1"/>
  <c r="G21" i="1"/>
  <c r="I21" i="1"/>
  <c r="Q21" i="1"/>
  <c r="C11" i="1"/>
  <c r="C12" i="1"/>
  <c r="C16" i="1" l="1"/>
  <c r="D18" i="1" s="1"/>
  <c r="C15" i="1"/>
  <c r="O22" i="1"/>
  <c r="O21" i="1"/>
  <c r="F17" i="1"/>
  <c r="C18" i="1" l="1"/>
  <c r="F18" i="1"/>
  <c r="F19" i="1" s="1"/>
</calcChain>
</file>

<file path=xl/sharedStrings.xml><?xml version="1.0" encoding="utf-8"?>
<sst xmlns="http://schemas.openxmlformats.org/spreadsheetml/2006/main" count="52" uniqueCount="48">
  <si>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</si>
  <si>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</si>
  <si>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</si>
  <si>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</si>
  <si>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</si>
  <si>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</si>
  <si>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</si>
  <si>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</si>
  <si>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</si>
  <si>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</si>
  <si>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</si>
  <si>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</si>
  <si>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</si>
  <si>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</si>
  <si>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</si>
  <si>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</si>
  <si>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</si>
  <si>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</si>
  <si>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</si>
  <si>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</si>
  <si>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</si>
  <si>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</si>
  <si>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</si>
  <si>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</si>
  <si>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</si>
  <si>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</si>
  <si>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</si>
  <si>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</si>
  <si>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</si>
  <si>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</si>
  <si>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</si>
  <si>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</si>
  <si>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</si>
  <si>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</si>
  <si>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</si>
  <si>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</si>
  <si>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</si>
  <si>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</si>
  <si>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</si>
  <si>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</si>
  <si>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</si>
  <si>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</si>
  <si>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LT Gem</t>
  </si>
  <si>
    <t>G1878-0419</t>
  </si>
  <si>
    <t>EA</t>
  </si>
  <si>
    <t>JAVSO 49, 106</t>
  </si>
  <si>
    <t>II</t>
  </si>
  <si>
    <t>LT Gem / G1878-0419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</si>
</sst>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/>
    <xf numFmtId="0" fontId="7" fillId="2" borderId="1" xfId="0" applyFont="1" applyFill="1" applyBorder="1" applyAlignment="1">
      <alignment horizontal="left"/>
    </xf>
    <xf numFmtId="172" fontId="5" fillId="0" borderId="1" xfId="0" applyNumberFormat="1" applyFont="1" applyBorder="1" applyAlignment="1">
      <alignment horizontal="left"/>
    </xf>
    <xf numFmtId="172" fontId="0" fillId="0" borderId="1" xfId="0" applyNumberFormat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Border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LT Gem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3F-43D3-9504-23DB5601CCF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-2.3739999996905681E-2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3F-43D3-9504-23DB5601CCF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3F-43D3-9504-23DB5601CCF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3F-43D3-9504-23DB5601CCF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3F-43D3-9504-23DB5601CC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3F-43D3-9504-23DB5601CC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3F-43D3-9504-23DB5601CC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-2.3739999996905681E-2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3F-43D3-9504-23DB5601CCF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13F-43D3-9504-23DB5601C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4323256"/>
        <c:axId val="1"/>
      </c:scatterChart>
      <c:valAx>
        <c:axId val="864323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43232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85725</xdr:colOff>
      <xdr:row>18</xdr:row>
      <xdr:rowOff>95250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CCEC1B1C-5DA6-C1BC-2791-11A188E1F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C7" sqref="C7:C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47</v>
      </c>
      <c r="F1" s="33" t="s">
        <v>42</v>
      </c>
      <c r="G1" s="34">
        <v>2013</v>
      </c>
      <c r="H1" s="35"/>
      <c r="I1" s="36" t="s">
        <v>43</v>
      </c>
      <c r="J1" s="37" t="s">
        <v>42</v>
      </c>
      <c r="K1" s="38">
        <v>6.1825599999999996</v>
      </c>
      <c r="L1" s="39">
        <v>23.341699999999999</v>
      </c>
      <c r="M1" s="40">
        <v>52717.52</v>
      </c>
      <c r="N1" s="40">
        <v>0.62580000000000002</v>
      </c>
      <c r="O1" s="41" t="s">
        <v>44</v>
      </c>
    </row>
    <row r="2" spans="1:15" x14ac:dyDescent="0.2">
      <c r="A2" t="s">
        <v>23</v>
      </c>
      <c r="B2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2">
        <v>52717.52</v>
      </c>
      <c r="D7" s="29"/>
    </row>
    <row r="8" spans="1:15" x14ac:dyDescent="0.2">
      <c r="A8" t="s">
        <v>3</v>
      </c>
      <c r="C8" s="42">
        <v>0.62580000000000002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-2.7685131191726741E-6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58083.73126</v>
      </c>
      <c r="E15" s="14" t="s">
        <v>34</v>
      </c>
      <c r="F15" s="31">
        <v>1</v>
      </c>
    </row>
    <row r="16" spans="1:15" x14ac:dyDescent="0.2">
      <c r="A16" s="16" t="s">
        <v>4</v>
      </c>
      <c r="B16" s="10"/>
      <c r="C16" s="17">
        <f ca="1">+C8+C12</f>
        <v>0.62579723148688082</v>
      </c>
      <c r="E16" s="14" t="s">
        <v>30</v>
      </c>
      <c r="F16" s="32">
        <f ca="1">NOW()+15018.5+$C$5/24</f>
        <v>60351.768680439811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12200</v>
      </c>
    </row>
    <row r="18" spans="1:21" ht="14.25" thickTop="1" thickBot="1" x14ac:dyDescent="0.25">
      <c r="A18" s="16" t="s">
        <v>5</v>
      </c>
      <c r="B18" s="10"/>
      <c r="C18" s="19">
        <f ca="1">+C15</f>
        <v>58083.73126</v>
      </c>
      <c r="D18" s="20">
        <f ca="1">+C16</f>
        <v>0.62579723148688082</v>
      </c>
      <c r="E18" s="14" t="s">
        <v>36</v>
      </c>
      <c r="F18" s="23">
        <f ca="1">ROUND(2*(F16-$C$15)/$C$16,0)/2+F15</f>
        <v>3625</v>
      </c>
    </row>
    <row r="19" spans="1:21" ht="13.5" thickTop="1" x14ac:dyDescent="0.2">
      <c r="E19" s="14" t="s">
        <v>31</v>
      </c>
      <c r="F19" s="18">
        <f ca="1">+$C$15+$C$16*F18-15018.5-$C$5/24</f>
        <v>45334.142057473277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>
        <f>D7</f>
        <v>0</v>
      </c>
      <c r="C21" s="8">
        <f>C$7</f>
        <v>52717.52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37699.019999999997</v>
      </c>
    </row>
    <row r="22" spans="1:21" x14ac:dyDescent="0.2">
      <c r="A22" t="s">
        <v>45</v>
      </c>
      <c r="B22" t="s">
        <v>46</v>
      </c>
      <c r="C22" s="8">
        <v>58083.73126</v>
      </c>
      <c r="D22" s="8">
        <v>1.44E-4</v>
      </c>
      <c r="E22">
        <f>+(C22-C$7)/C$8</f>
        <v>8574.9620645573723</v>
      </c>
      <c r="F22">
        <f>ROUND(2*E22,0)/2</f>
        <v>8575</v>
      </c>
      <c r="G22">
        <f>+C22-(C$7+F22*C$8)</f>
        <v>-2.3739999996905681E-2</v>
      </c>
      <c r="I22">
        <f>+G22</f>
        <v>-2.3739999996905681E-2</v>
      </c>
      <c r="O22">
        <f ca="1">+C$11+C$12*$F22</f>
        <v>-2.3739999996905681E-2</v>
      </c>
      <c r="Q22" s="2">
        <f>+C22-15018.5</f>
        <v>43065.23126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2024-02-11T05:26:54Z</dcterms:modified>
</cp:coreProperties>
</file>