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5BE4D9C-C70C-4384-9584-6D95C3AB751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F23" i="1"/>
  <c r="G23" i="1"/>
  <c r="H23" i="1"/>
  <c r="F22" i="1"/>
  <c r="G22" i="1"/>
  <c r="H22" i="1"/>
  <c r="E23" i="1"/>
  <c r="G4" i="1"/>
  <c r="F4" i="1"/>
  <c r="Q23" i="1"/>
  <c r="E22" i="1"/>
  <c r="Q22" i="1"/>
  <c r="R22" i="1"/>
  <c r="E21" i="1"/>
  <c r="F21" i="1"/>
  <c r="G21" i="1"/>
  <c r="H21" i="1"/>
  <c r="C17" i="1"/>
  <c r="Q21" i="1"/>
  <c r="C12" i="1"/>
  <c r="C11" i="1"/>
  <c r="O23" i="1" l="1"/>
  <c r="O22" i="1"/>
  <c r="O21" i="1"/>
  <c r="C15" i="1"/>
  <c r="E16" i="1" s="1"/>
  <c r="C16" i="1"/>
  <c r="D18" i="1" s="1"/>
  <c r="E15" i="1"/>
  <c r="E17" i="1" l="1"/>
  <c r="C18" i="1"/>
</calcChain>
</file>

<file path=xl/sharedStrings.xml><?xml version="1.0" encoding="utf-8"?>
<sst xmlns="http://schemas.openxmlformats.org/spreadsheetml/2006/main" count="56" uniqueCount="47">
  <si>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</si>
  <si>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</si>
  <si>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</si>
  <si>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</si>
  <si>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</si>
  <si>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</si>
  <si>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</si>
  <si>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</si>
  <si>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</si>
  <si>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</si>
  <si>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</si>
  <si>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</si>
  <si>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</si>
  <si>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</si>
  <si>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</si>
  <si>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</si>
  <si>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</si>
  <si>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</si>
  <si>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</si>
  <si>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</si>
  <si>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</si>
  <si>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</si>
  <si>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</si>
  <si>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</si>
  <si>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</si>
  <si>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</si>
  <si>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</si>
  <si>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</si>
  <si>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</si>
  <si>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</si>
  <si>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</si>
  <si>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</si>
  <si>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</si>
  <si>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</si>
  <si>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</si>
  <si>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</si>
  <si>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</si>
  <si>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not avail.</t>
  </si>
  <si>
    <t>GCVS 4 Eph.</t>
  </si>
  <si>
    <t>OR Gem / GSC 1342-2057</t>
  </si>
  <si>
    <t>EA:</t>
  </si>
  <si>
    <t>OEJV 0107</t>
  </si>
  <si>
    <t>I</t>
  </si>
  <si>
    <t>OEJV 0160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</si>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</sst>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0" applyFont="1" applyFill="1">
      <alignment vertical="top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3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OR Gem --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-0.47868700000253739</c:v>
                </c:pt>
                <c:pt idx="2">
                  <c:v>-0.52605000000039581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B4-437A-B679-0357EF08F4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B4-437A-B679-0357EF08F4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B4-437A-B679-0357EF08F4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B4-437A-B679-0357EF08F4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B4-437A-B679-0357EF08F4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B4-437A-B679-0357EF08F4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B4-437A-B679-0357EF08F4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30757</c:v>
                </c:pt>
                <c:pt idx="2">
                  <c:v>33390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7.4576878058279727E-2</c:v>
                </c:pt>
                <c:pt idx="1">
                  <c:v>-0.47868700000253739</c:v>
                </c:pt>
                <c:pt idx="2">
                  <c:v>-0.52605000000039581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B4-437A-B679-0357EF08F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84120"/>
        <c:axId val="1"/>
      </c:scatterChart>
      <c:valAx>
        <c:axId val="874284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84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18045112781954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38936B-E793-C694-0988-5124D48F6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39</v>
      </c>
      <c r="E1" s="32"/>
      <c r="F1" s="32"/>
      <c r="G1" s="33" t="s">
        <v>40</v>
      </c>
      <c r="H1" s="34" t="s">
        <v>41</v>
      </c>
      <c r="I1" s="30" t="s">
        <v>37</v>
      </c>
      <c r="J1" s="30" t="s">
        <v>37</v>
      </c>
      <c r="K1" s="35">
        <v>39063.53</v>
      </c>
      <c r="L1" s="36">
        <v>0.50292099999999995</v>
      </c>
    </row>
    <row r="2" spans="1:12" x14ac:dyDescent="0.2">
      <c r="A2" t="s">
        <v>23</v>
      </c>
      <c r="B2" t="s">
        <v>40</v>
      </c>
      <c r="C2" s="9"/>
    </row>
    <row r="3" spans="1:12" ht="13.5" thickBot="1" x14ac:dyDescent="0.25"/>
    <row r="4" spans="1:12" ht="14.25" thickTop="1" thickBot="1" x14ac:dyDescent="0.25">
      <c r="A4" s="29" t="s">
        <v>38</v>
      </c>
      <c r="C4" s="7" t="s">
        <v>37</v>
      </c>
      <c r="D4" s="8" t="s">
        <v>37</v>
      </c>
      <c r="F4" s="25" t="str">
        <f>"F"&amp;E19</f>
        <v>F22</v>
      </c>
      <c r="G4" s="26" t="str">
        <f>"G"&amp;E19</f>
        <v>G22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39063.53</v>
      </c>
    </row>
    <row r="8" spans="1:12" x14ac:dyDescent="0.2">
      <c r="A8" t="s">
        <v>2</v>
      </c>
      <c r="C8">
        <v>0.50292099999999995</v>
      </c>
      <c r="D8" s="31" t="s">
        <v>41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INTERCEPT(INDIRECT($G$4):G992,INDIRECT($F$4):F992)</f>
        <v>7.4576878058279727E-2</v>
      </c>
      <c r="D11" s="13"/>
      <c r="E11" s="11"/>
    </row>
    <row r="12" spans="1:12" x14ac:dyDescent="0.2">
      <c r="A12" s="11" t="s">
        <v>15</v>
      </c>
      <c r="B12" s="11"/>
      <c r="C12" s="24">
        <f ca="1">SLOPE(INDIRECT($G$4):G992,INDIRECT($F$4):F992)</f>
        <v>-1.7988226356953446E-5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6" t="s">
        <v>44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60351.772964004624</v>
      </c>
    </row>
    <row r="15" spans="1:12" x14ac:dyDescent="0.2">
      <c r="A15" s="14" t="s">
        <v>16</v>
      </c>
      <c r="B15" s="11"/>
      <c r="C15" s="15">
        <f ca="1">(C7+C11)+(C8+C12)*INT(MAX(F21:F3533))</f>
        <v>55855.536139999997</v>
      </c>
      <c r="D15" s="16" t="s">
        <v>45</v>
      </c>
      <c r="E15" s="17">
        <f ca="1">ROUND(2*(E14-$C$7)/$C$8,0)/2+E13</f>
        <v>42330</v>
      </c>
    </row>
    <row r="16" spans="1:12" x14ac:dyDescent="0.2">
      <c r="A16" s="18" t="s">
        <v>3</v>
      </c>
      <c r="B16" s="11"/>
      <c r="C16" s="19">
        <f ca="1">+C8+C12</f>
        <v>0.50290301177364305</v>
      </c>
      <c r="D16" s="16" t="s">
        <v>32</v>
      </c>
      <c r="E16" s="26">
        <f ca="1">ROUND(2*(E14-$C$15)/$C$16,0)/2+E13</f>
        <v>8941.5</v>
      </c>
    </row>
    <row r="17" spans="1:18" ht="13.5" thickBot="1" x14ac:dyDescent="0.25">
      <c r="A17" s="16" t="s">
        <v>28</v>
      </c>
      <c r="B17" s="11"/>
      <c r="C17" s="11">
        <f>COUNT(C21:C2191)</f>
        <v>3</v>
      </c>
      <c r="D17" s="16" t="s">
        <v>33</v>
      </c>
      <c r="E17" s="20">
        <f ca="1">+$C$15+$C$16*E16-15018.5-$C$9/24</f>
        <v>45334.139253107358</v>
      </c>
    </row>
    <row r="18" spans="1:18" ht="14.25" thickTop="1" thickBot="1" x14ac:dyDescent="0.25">
      <c r="A18" s="18" t="s">
        <v>4</v>
      </c>
      <c r="B18" s="11"/>
      <c r="C18" s="21">
        <f ca="1">+C15</f>
        <v>55855.536139999997</v>
      </c>
      <c r="D18" s="22">
        <f ca="1">+C16</f>
        <v>0.50290301177364305</v>
      </c>
      <c r="E18" s="23" t="s">
        <v>34</v>
      </c>
    </row>
    <row r="19" spans="1:18" ht="13.5" thickTop="1" x14ac:dyDescent="0.2">
      <c r="A19" s="27" t="s">
        <v>35</v>
      </c>
      <c r="E19" s="28">
        <v>22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46</v>
      </c>
      <c r="I20" s="6" t="s">
        <v>36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1" t="s">
        <v>41</v>
      </c>
      <c r="C21" s="9">
        <v>39063.53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7.4576878058279727E-2</v>
      </c>
      <c r="Q21" s="2">
        <f>+C21-15018.5</f>
        <v>24045.03</v>
      </c>
    </row>
    <row r="22" spans="1:18" x14ac:dyDescent="0.2">
      <c r="A22" s="37" t="s">
        <v>41</v>
      </c>
      <c r="B22" s="38" t="s">
        <v>42</v>
      </c>
      <c r="C22" s="39">
        <v>54531.392509999998</v>
      </c>
      <c r="D22" s="39">
        <v>2.0000000000000001E-4</v>
      </c>
      <c r="E22">
        <f>+(C22-C$7)/C$8</f>
        <v>30756.0481864945</v>
      </c>
      <c r="F22" s="43">
        <f>ROUND(2*E22,0)/2+1</f>
        <v>30757</v>
      </c>
      <c r="G22">
        <f>+C22-(C$7+F22*C$8)</f>
        <v>-0.47868700000253739</v>
      </c>
      <c r="H22">
        <f>+G22</f>
        <v>-0.47868700000253739</v>
      </c>
      <c r="O22">
        <f ca="1">+C$11+C$12*$F22</f>
        <v>-0.47868700000253739</v>
      </c>
      <c r="Q22" s="2">
        <f>+C22-15018.5</f>
        <v>39512.892509999998</v>
      </c>
      <c r="R22" t="str">
        <f>IF(ABS(C22-C21)&lt;0.00001,1,"")</f>
        <v/>
      </c>
    </row>
    <row r="23" spans="1:18" x14ac:dyDescent="0.2">
      <c r="A23" s="40" t="s">
        <v>43</v>
      </c>
      <c r="B23" s="41" t="s">
        <v>42</v>
      </c>
      <c r="C23" s="42">
        <v>55855.536139999997</v>
      </c>
      <c r="D23" s="42">
        <v>1E-4</v>
      </c>
      <c r="E23">
        <f>+(C23-C$7)/C$8</f>
        <v>33388.954010669666</v>
      </c>
      <c r="F23" s="43">
        <f>ROUND(2*E23,0)/2+1</f>
        <v>33390</v>
      </c>
      <c r="G23">
        <f>+C23-(C$7+F23*C$8)</f>
        <v>-0.52605000000039581</v>
      </c>
      <c r="H23">
        <f>+G23</f>
        <v>-0.52605000000039581</v>
      </c>
      <c r="O23">
        <f ca="1">+C$11+C$12*$F23</f>
        <v>-0.52605000000039581</v>
      </c>
      <c r="Q23" s="2">
        <f>+C23-15018.5</f>
        <v>40837.036139999997</v>
      </c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2024-02-11T05:33:04Z</dcterms:modified>
</cp:coreProperties>
</file>