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CFD247-F277-4123-A245-40EB6E2DB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E24" i="1"/>
  <c r="F24" i="1"/>
  <c r="G24" i="1"/>
  <c r="I24" i="1"/>
  <c r="Q24" i="1"/>
  <c r="E25" i="1"/>
  <c r="F25" i="1"/>
  <c r="G25" i="1"/>
  <c r="I25" i="1"/>
  <c r="Q25" i="1"/>
  <c r="E22" i="1"/>
  <c r="F22" i="1"/>
  <c r="G22" i="1"/>
  <c r="H22" i="1"/>
  <c r="E23" i="1"/>
  <c r="F23" i="1"/>
  <c r="G23" i="1"/>
  <c r="H23" i="1"/>
  <c r="Q22" i="1"/>
  <c r="Q23" i="1"/>
  <c r="G11" i="1"/>
  <c r="F11" i="1"/>
  <c r="E14" i="1"/>
  <c r="C17" i="1"/>
  <c r="E21" i="1"/>
  <c r="F21" i="1"/>
  <c r="G21" i="1"/>
  <c r="H21" i="1"/>
  <c r="Q21" i="1"/>
  <c r="C11" i="1"/>
  <c r="E15" i="1" l="1"/>
  <c r="C12" i="1"/>
  <c r="O26" i="1" l="1"/>
  <c r="C16" i="1"/>
  <c r="D18" i="1" s="1"/>
  <c r="O24" i="1"/>
  <c r="O23" i="1"/>
  <c r="O22" i="1"/>
  <c r="O21" i="1"/>
  <c r="C15" i="1"/>
  <c r="O25" i="1"/>
  <c r="C18" i="1" l="1"/>
  <c r="E16" i="1"/>
  <c r="E17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<sst xmlns="http://schemas.openxmlformats.org/spreadsheetml/2006/main" count="57" uniqueCount="50">
  <si>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</si>
  <si>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</si>
  <si>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</si>
  <si>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</si>
  <si>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</si>
  <si>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</si>
  <si>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</si>
  <si>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</si>
  <si>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</si>
  <si>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</si>
  <si>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</si>
  <si>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</si>
  <si>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</si>
  <si>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</si>
  <si>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</si>
  <si>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</si>
  <si>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</si>
  <si>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</si>
  <si>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</si>
  <si>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</si>
  <si>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</si>
  <si>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</si>
  <si>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</si>
  <si>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</si>
  <si>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</si>
  <si>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</si>
  <si>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</si>
  <si>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</si>
  <si>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</si>
  <si>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</si>
  <si>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</si>
  <si>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</si>
  <si>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</si>
  <si>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</si>
  <si>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</si>
  <si>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</si>
  <si>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</si>
  <si>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</si>
  <si>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QT Gem / GSC 0759-0119 </t>
  </si>
  <si>
    <t>EB</t>
  </si>
  <si>
    <t>IBVS 5843</t>
  </si>
  <si>
    <t>I</t>
  </si>
  <si>
    <t>not avail.</t>
  </si>
  <si>
    <t>Add cycle</t>
  </si>
  <si>
    <t>Old Cycle</t>
  </si>
  <si>
    <t>IBVS 6007</t>
  </si>
  <si>
    <t>II</t>
  </si>
  <si>
    <t>OEJV 0211</t>
  </si>
  <si>
    <t>VSB, 91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</si>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</sst>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Gem - O-C Diagr.</a:t>
            </a:r>
          </a:p>
        </c:rich>
      </c:tx>
      <c:layout>
        <c:manualLayout>
          <c:xMode val="edge"/>
          <c:yMode val="edge"/>
          <c:x val="0.38640848141716422"/>
          <c:y val="4.14214792065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2515799573391"/>
          <c:y val="0.12584293532223431"/>
          <c:w val="0.8149928237822236"/>
          <c:h val="0.634861492753288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1341.5</c:v>
                </c:pt>
                <c:pt idx="2">
                  <c:v>1382</c:v>
                </c:pt>
                <c:pt idx="3">
                  <c:v>2700</c:v>
                </c:pt>
                <c:pt idx="4">
                  <c:v>2963</c:v>
                </c:pt>
                <c:pt idx="5">
                  <c:v>3634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1.2045000003126916E-2</c:v>
                </c:pt>
                <c:pt idx="2">
                  <c:v>2.8010000001813751E-2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0-4F4B-8E99-F97859359B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1341.5</c:v>
                </c:pt>
                <c:pt idx="2">
                  <c:v>1382</c:v>
                </c:pt>
                <c:pt idx="3">
                  <c:v>2700</c:v>
                </c:pt>
                <c:pt idx="4">
                  <c:v>2963</c:v>
                </c:pt>
                <c:pt idx="5">
                  <c:v>3634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3">
                  <c:v>5.6430000222462695E-2</c:v>
                </c:pt>
                <c:pt idx="4">
                  <c:v>5.452000012883218E-2</c:v>
                </c:pt>
                <c:pt idx="5">
                  <c:v>6.8200000088836532E-2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C0-4F4B-8E99-F97859359B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1341.5</c:v>
                </c:pt>
                <c:pt idx="2">
                  <c:v>1382</c:v>
                </c:pt>
                <c:pt idx="3">
                  <c:v>2700</c:v>
                </c:pt>
                <c:pt idx="4">
                  <c:v>2963</c:v>
                </c:pt>
                <c:pt idx="5">
                  <c:v>3634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C0-4F4B-8E99-F97859359B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1341.5</c:v>
                </c:pt>
                <c:pt idx="2">
                  <c:v>1382</c:v>
                </c:pt>
                <c:pt idx="3">
                  <c:v>2700</c:v>
                </c:pt>
                <c:pt idx="4">
                  <c:v>2963</c:v>
                </c:pt>
                <c:pt idx="5">
                  <c:v>3634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C0-4F4B-8E99-F97859359B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1341.5</c:v>
                </c:pt>
                <c:pt idx="2">
                  <c:v>1382</c:v>
                </c:pt>
                <c:pt idx="3">
                  <c:v>2700</c:v>
                </c:pt>
                <c:pt idx="4">
                  <c:v>2963</c:v>
                </c:pt>
                <c:pt idx="5">
                  <c:v>3634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C0-4F4B-8E99-F97859359B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1341.5</c:v>
                </c:pt>
                <c:pt idx="2">
                  <c:v>1382</c:v>
                </c:pt>
                <c:pt idx="3">
                  <c:v>2700</c:v>
                </c:pt>
                <c:pt idx="4">
                  <c:v>2963</c:v>
                </c:pt>
                <c:pt idx="5">
                  <c:v>3634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C0-4F4B-8E99-F97859359B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2.5999999999999999E-3</c:v>
                  </c:pt>
                  <c:pt idx="1">
                    <c:v>4.0299999999999997E-3</c:v>
                  </c:pt>
                  <c:pt idx="2">
                    <c:v>5.6999999999999998E-4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1341.5</c:v>
                </c:pt>
                <c:pt idx="2">
                  <c:v>1382</c:v>
                </c:pt>
                <c:pt idx="3">
                  <c:v>2700</c:v>
                </c:pt>
                <c:pt idx="4">
                  <c:v>2963</c:v>
                </c:pt>
                <c:pt idx="5">
                  <c:v>3634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C0-4F4B-8E99-F97859359B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1341.5</c:v>
                </c:pt>
                <c:pt idx="2">
                  <c:v>1382</c:v>
                </c:pt>
                <c:pt idx="3">
                  <c:v>2700</c:v>
                </c:pt>
                <c:pt idx="4">
                  <c:v>2963</c:v>
                </c:pt>
                <c:pt idx="5">
                  <c:v>3634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-3.3981961558868234E-3</c:v>
                </c:pt>
                <c:pt idx="1">
                  <c:v>2.3340757211759881E-2</c:v>
                </c:pt>
                <c:pt idx="2">
                  <c:v>2.4148008506124169E-2</c:v>
                </c:pt>
                <c:pt idx="3">
                  <c:v>5.0418556801732337E-2</c:v>
                </c:pt>
                <c:pt idx="4">
                  <c:v>5.5660707182418945E-2</c:v>
                </c:pt>
                <c:pt idx="5">
                  <c:v>6.9035166898923556E-2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C0-4F4B-8E99-F9785935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43088"/>
        <c:axId val="1"/>
      </c:scatterChart>
      <c:valAx>
        <c:axId val="808843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5832243023998"/>
              <c:y val="0.84555476020042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913877457160754E-2"/>
              <c:y val="0.34912385218709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43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105740181268883E-2"/>
          <c:y val="0.88856304985337242"/>
          <c:w val="0.97885196374622352"/>
          <c:h val="7.62463343108504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28576</xdr:rowOff>
    </xdr:from>
    <xdr:to>
      <xdr:col>16</xdr:col>
      <xdr:colOff>657224</xdr:colOff>
      <xdr:row>18</xdr:row>
      <xdr:rowOff>95251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B3E6D0A-E5DF-CBEB-35F6-5633D4D7A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570312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9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42</v>
      </c>
      <c r="D4" s="9" t="s">
        <v>42</v>
      </c>
    </row>
    <row r="6" spans="1:7" x14ac:dyDescent="0.2">
      <c r="A6" s="5" t="s">
        <v>1</v>
      </c>
    </row>
    <row r="7" spans="1:7" x14ac:dyDescent="0.2">
      <c r="A7" t="s">
        <v>2</v>
      </c>
      <c r="C7">
        <v>53378.717299999997</v>
      </c>
    </row>
    <row r="8" spans="1:7" x14ac:dyDescent="0.2">
      <c r="A8" t="s">
        <v>3</v>
      </c>
      <c r="C8">
        <v>1.61985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-3.3981961558868234E-3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1.9932130725044133E-5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43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60351.778172685183</v>
      </c>
    </row>
    <row r="15" spans="1:7" x14ac:dyDescent="0.2">
      <c r="A15" s="14" t="s">
        <v>17</v>
      </c>
      <c r="B15" s="12"/>
      <c r="C15" s="15">
        <f ca="1">(C7+C11)+(C8+C12)*INT(MAX(F21:F3533))</f>
        <v>59265.321235166899</v>
      </c>
      <c r="D15" s="16" t="s">
        <v>44</v>
      </c>
      <c r="E15" s="17">
        <f ca="1">ROUND(2*(E14-$C$7)/$C$8,0)/2+E13</f>
        <v>4306</v>
      </c>
    </row>
    <row r="16" spans="1:7" x14ac:dyDescent="0.2">
      <c r="A16" s="18" t="s">
        <v>4</v>
      </c>
      <c r="B16" s="12"/>
      <c r="C16" s="19">
        <f ca="1">+C8+C12</f>
        <v>1.6198699321307251</v>
      </c>
      <c r="D16" s="16" t="s">
        <v>34</v>
      </c>
      <c r="E16" s="26">
        <f ca="1">ROUND(2*(E14-$C$15)/$C$16,0)/2+E13</f>
        <v>671.5</v>
      </c>
    </row>
    <row r="17" spans="1:17" ht="13.5" thickBot="1" x14ac:dyDescent="0.25">
      <c r="A17" s="16" t="s">
        <v>30</v>
      </c>
      <c r="B17" s="12"/>
      <c r="C17" s="12">
        <f>COUNT(C21:C2191)</f>
        <v>6</v>
      </c>
      <c r="D17" s="16" t="s">
        <v>35</v>
      </c>
      <c r="E17" s="20">
        <f ca="1">+$C$15+$C$16*E16-15018.5-$C$9/24</f>
        <v>45334.95972792602</v>
      </c>
    </row>
    <row r="18" spans="1:17" ht="14.25" thickTop="1" thickBot="1" x14ac:dyDescent="0.25">
      <c r="A18" s="18" t="s">
        <v>5</v>
      </c>
      <c r="B18" s="12"/>
      <c r="C18" s="21">
        <f ca="1">+C15</f>
        <v>59265.321235166899</v>
      </c>
      <c r="D18" s="22">
        <f ca="1">+C16</f>
        <v>1.6198699321307251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s="31" customFormat="1" x14ac:dyDescent="0.2">
      <c r="A21" s="33" t="s">
        <v>40</v>
      </c>
      <c r="B21" s="30" t="s">
        <v>41</v>
      </c>
      <c r="C21" s="34">
        <v>53378.717299999997</v>
      </c>
      <c r="D21" s="34">
        <v>2.5999999999999999E-3</v>
      </c>
      <c r="E21" s="31">
        <f t="shared" ref="E21:E26" si="0">+(C21-C$7)/C$8</f>
        <v>0</v>
      </c>
      <c r="F21" s="31">
        <f t="shared" ref="F21:F26" si="1">ROUND(2*E21,0)/2</f>
        <v>0</v>
      </c>
      <c r="G21" s="31">
        <f t="shared" ref="G21:G26" si="2">+C21-(C$7+F21*C$8)</f>
        <v>0</v>
      </c>
      <c r="H21" s="31">
        <f t="shared" ref="H21:H26" si="3">+G21</f>
        <v>0</v>
      </c>
      <c r="O21" s="31">
        <f t="shared" ref="O21:O26" ca="1" si="4">+C$11+C$12*$F21</f>
        <v>-3.3981961558868234E-3</v>
      </c>
      <c r="Q21" s="32">
        <f t="shared" ref="Q21:Q26" si="5">+C21-15018.5</f>
        <v>38360.217299999997</v>
      </c>
    </row>
    <row r="22" spans="1:17" x14ac:dyDescent="0.2">
      <c r="A22" s="35" t="s">
        <v>45</v>
      </c>
      <c r="B22" s="36" t="s">
        <v>46</v>
      </c>
      <c r="C22" s="35">
        <v>55551.758119999999</v>
      </c>
      <c r="D22" s="35">
        <v>4.0299999999999997E-3</v>
      </c>
      <c r="E22" s="31">
        <f t="shared" si="0"/>
        <v>1341.5074358736931</v>
      </c>
      <c r="F22" s="31">
        <f t="shared" si="1"/>
        <v>1341.5</v>
      </c>
      <c r="G22" s="31">
        <f t="shared" si="2"/>
        <v>1.2045000003126916E-2</v>
      </c>
      <c r="H22" s="31">
        <f t="shared" si="3"/>
        <v>1.2045000003126916E-2</v>
      </c>
      <c r="I22" s="31"/>
      <c r="J22" s="31"/>
      <c r="K22" s="31"/>
      <c r="L22" s="31"/>
      <c r="M22" s="31"/>
      <c r="N22" s="31"/>
      <c r="O22" s="31">
        <f t="shared" ca="1" si="4"/>
        <v>2.3340757211759881E-2</v>
      </c>
      <c r="P22" s="31"/>
      <c r="Q22" s="32">
        <f t="shared" si="5"/>
        <v>40533.258119999999</v>
      </c>
    </row>
    <row r="23" spans="1:17" x14ac:dyDescent="0.2">
      <c r="A23" s="35" t="s">
        <v>45</v>
      </c>
      <c r="B23" s="36" t="s">
        <v>41</v>
      </c>
      <c r="C23" s="35">
        <v>55617.37801</v>
      </c>
      <c r="D23" s="35">
        <v>5.6999999999999998E-4</v>
      </c>
      <c r="E23" s="31">
        <f t="shared" si="0"/>
        <v>1382.0172917245447</v>
      </c>
      <c r="F23" s="31">
        <f t="shared" si="1"/>
        <v>1382</v>
      </c>
      <c r="G23" s="31">
        <f t="shared" si="2"/>
        <v>2.8010000001813751E-2</v>
      </c>
      <c r="H23" s="31">
        <f t="shared" si="3"/>
        <v>2.8010000001813751E-2</v>
      </c>
      <c r="I23" s="31"/>
      <c r="J23" s="31"/>
      <c r="K23" s="31"/>
      <c r="L23" s="31"/>
      <c r="M23" s="31"/>
      <c r="N23" s="31"/>
      <c r="O23" s="31">
        <f t="shared" ca="1" si="4"/>
        <v>2.4148008506124169E-2</v>
      </c>
      <c r="P23" s="31"/>
      <c r="Q23" s="32">
        <f t="shared" si="5"/>
        <v>40598.87801</v>
      </c>
    </row>
    <row r="24" spans="1:17" x14ac:dyDescent="0.2">
      <c r="A24" s="37" t="s">
        <v>47</v>
      </c>
      <c r="B24" s="38" t="s">
        <v>41</v>
      </c>
      <c r="C24" s="39">
        <v>57752.36873000022</v>
      </c>
      <c r="D24" s="39">
        <v>1.1999999999999999E-3</v>
      </c>
      <c r="E24" s="31">
        <f t="shared" si="0"/>
        <v>2700.0348365590785</v>
      </c>
      <c r="F24" s="31">
        <f t="shared" si="1"/>
        <v>2700</v>
      </c>
      <c r="G24" s="31">
        <f t="shared" si="2"/>
        <v>5.6430000222462695E-2</v>
      </c>
      <c r="I24" s="31">
        <f>+G24</f>
        <v>5.6430000222462695E-2</v>
      </c>
      <c r="J24" s="31"/>
      <c r="K24" s="31"/>
      <c r="L24" s="31"/>
      <c r="M24" s="31"/>
      <c r="N24" s="31"/>
      <c r="O24" s="31">
        <f t="shared" ca="1" si="4"/>
        <v>5.0418556801732337E-2</v>
      </c>
      <c r="P24" s="31"/>
      <c r="Q24" s="32">
        <f t="shared" si="5"/>
        <v>42733.86873000022</v>
      </c>
    </row>
    <row r="25" spans="1:17" x14ac:dyDescent="0.2">
      <c r="A25" s="37" t="s">
        <v>47</v>
      </c>
      <c r="B25" s="38" t="s">
        <v>41</v>
      </c>
      <c r="C25" s="39">
        <v>58178.387370000128</v>
      </c>
      <c r="D25" s="39">
        <v>2.0000000000000001E-4</v>
      </c>
      <c r="E25" s="31">
        <f t="shared" si="0"/>
        <v>2963.0336574374978</v>
      </c>
      <c r="F25" s="31">
        <f t="shared" si="1"/>
        <v>2963</v>
      </c>
      <c r="G25" s="31">
        <f t="shared" si="2"/>
        <v>5.452000012883218E-2</v>
      </c>
      <c r="I25" s="31">
        <f>+G25</f>
        <v>5.452000012883218E-2</v>
      </c>
      <c r="J25" s="31"/>
      <c r="K25" s="31"/>
      <c r="L25" s="31"/>
      <c r="M25" s="31"/>
      <c r="N25" s="31"/>
      <c r="O25" s="31">
        <f t="shared" ca="1" si="4"/>
        <v>5.5660707182418945E-2</v>
      </c>
      <c r="P25" s="31"/>
      <c r="Q25" s="32">
        <f t="shared" si="5"/>
        <v>43159.887370000128</v>
      </c>
    </row>
    <row r="26" spans="1:17" x14ac:dyDescent="0.2">
      <c r="A26" s="40" t="s">
        <v>48</v>
      </c>
      <c r="B26" s="41" t="s">
        <v>41</v>
      </c>
      <c r="C26" s="42">
        <v>59265.320400000084</v>
      </c>
      <c r="D26" s="40"/>
      <c r="E26" s="31">
        <f t="shared" si="0"/>
        <v>3634.042102663881</v>
      </c>
      <c r="F26" s="31">
        <f t="shared" si="1"/>
        <v>3634</v>
      </c>
      <c r="G26" s="31">
        <f t="shared" si="2"/>
        <v>6.8200000088836532E-2</v>
      </c>
      <c r="I26" s="31">
        <f>+G26</f>
        <v>6.8200000088836532E-2</v>
      </c>
      <c r="J26" s="31"/>
      <c r="K26" s="31"/>
      <c r="L26" s="31"/>
      <c r="M26" s="31"/>
      <c r="N26" s="31"/>
      <c r="O26" s="31">
        <f t="shared" ca="1" si="4"/>
        <v>6.9035166898923556E-2</v>
      </c>
      <c r="P26" s="31"/>
      <c r="Q26" s="32">
        <f t="shared" si="5"/>
        <v>44246.820400000084</v>
      </c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24:D25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2024-02-11T05:40:34Z</dcterms:modified>
</cp:coreProperties>
</file>