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D851A01-A494-40AE-BEAA-BCAFD9FB3FA2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G13" i="2"/>
  <c r="C13" i="2"/>
  <c r="G12" i="2"/>
  <c r="C12" i="2"/>
  <c r="G11" i="2"/>
  <c r="C11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B13" i="2"/>
  <c r="D13" i="2"/>
  <c r="A13" i="2"/>
  <c r="H12" i="2"/>
  <c r="B12" i="2"/>
  <c r="D12" i="2"/>
  <c r="A12" i="2"/>
  <c r="H11" i="2"/>
  <c r="B11" i="2"/>
  <c r="D11" i="2"/>
  <c r="A11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Q48" i="1"/>
  <c r="Q47" i="1"/>
  <c r="C7" i="1"/>
  <c r="E21" i="1"/>
  <c r="F21" i="1"/>
  <c r="C8" i="1"/>
  <c r="F17" i="1"/>
  <c r="C17" i="1"/>
  <c r="Q46" i="1"/>
  <c r="E24" i="2"/>
  <c r="E20" i="2"/>
  <c r="E26" i="2"/>
  <c r="E14" i="2"/>
  <c r="E32" i="2"/>
  <c r="E38" i="2"/>
  <c r="E15" i="2"/>
  <c r="E35" i="2"/>
  <c r="E13" i="2"/>
  <c r="E33" i="2"/>
  <c r="E29" i="2"/>
  <c r="E36" i="2"/>
  <c r="E42" i="1"/>
  <c r="F42" i="1"/>
  <c r="G36" i="1"/>
  <c r="I36" i="1"/>
  <c r="E34" i="1"/>
  <c r="F34" i="1"/>
  <c r="G28" i="1"/>
  <c r="I28" i="1"/>
  <c r="E26" i="1"/>
  <c r="F26" i="1"/>
  <c r="G41" i="1"/>
  <c r="I41" i="1"/>
  <c r="E39" i="1"/>
  <c r="F39" i="1"/>
  <c r="E31" i="1"/>
  <c r="F31" i="1"/>
  <c r="G25" i="1"/>
  <c r="I25" i="1"/>
  <c r="E23" i="1"/>
  <c r="F23" i="1"/>
  <c r="G23" i="1"/>
  <c r="I23" i="1"/>
  <c r="G48" i="1"/>
  <c r="J48" i="1"/>
  <c r="E46" i="1"/>
  <c r="F46" i="1"/>
  <c r="G46" i="1"/>
  <c r="H46" i="1"/>
  <c r="E44" i="1"/>
  <c r="F44" i="1"/>
  <c r="G44" i="1"/>
  <c r="I44" i="1"/>
  <c r="E36" i="1"/>
  <c r="F36" i="1"/>
  <c r="E28" i="1"/>
  <c r="F28" i="1"/>
  <c r="G22" i="1"/>
  <c r="G43" i="1"/>
  <c r="I43" i="1"/>
  <c r="E41" i="1"/>
  <c r="F41" i="1"/>
  <c r="G35" i="1"/>
  <c r="I35" i="1"/>
  <c r="E33" i="1"/>
  <c r="F33" i="1"/>
  <c r="G33" i="1"/>
  <c r="I33" i="1"/>
  <c r="E25" i="1"/>
  <c r="F25" i="1"/>
  <c r="E48" i="1"/>
  <c r="F48" i="1"/>
  <c r="G40" i="1"/>
  <c r="I40" i="1"/>
  <c r="E38" i="1"/>
  <c r="F38" i="1"/>
  <c r="G38" i="1"/>
  <c r="I38" i="1"/>
  <c r="E30" i="1"/>
  <c r="F30" i="1"/>
  <c r="G30" i="1"/>
  <c r="I30" i="1"/>
  <c r="E22" i="1"/>
  <c r="F22" i="1"/>
  <c r="G45" i="1"/>
  <c r="I45" i="1"/>
  <c r="E43" i="1"/>
  <c r="F43" i="1"/>
  <c r="G37" i="1"/>
  <c r="I37" i="1"/>
  <c r="E35" i="1"/>
  <c r="F35" i="1"/>
  <c r="E27" i="1"/>
  <c r="F27" i="1"/>
  <c r="G27" i="1"/>
  <c r="I27" i="1"/>
  <c r="U21" i="1"/>
  <c r="G42" i="1"/>
  <c r="I42" i="1"/>
  <c r="E40" i="1"/>
  <c r="F40" i="1"/>
  <c r="G34" i="1"/>
  <c r="I34" i="1"/>
  <c r="E32" i="1"/>
  <c r="F32" i="1"/>
  <c r="G32" i="1"/>
  <c r="I32" i="1"/>
  <c r="G26" i="1"/>
  <c r="I26" i="1"/>
  <c r="E24" i="1"/>
  <c r="F24" i="1"/>
  <c r="G24" i="1"/>
  <c r="I24" i="1"/>
  <c r="E47" i="1"/>
  <c r="F47" i="1"/>
  <c r="G47" i="1"/>
  <c r="J47" i="1"/>
  <c r="E45" i="1"/>
  <c r="F45" i="1"/>
  <c r="G39" i="1"/>
  <c r="I39" i="1"/>
  <c r="E37" i="1"/>
  <c r="F37" i="1"/>
  <c r="G31" i="1"/>
  <c r="I31" i="1"/>
  <c r="E29" i="1"/>
  <c r="F29" i="1"/>
  <c r="G29" i="1"/>
  <c r="I29" i="1"/>
  <c r="I22" i="1"/>
  <c r="E22" i="2"/>
  <c r="E18" i="2"/>
  <c r="E17" i="2"/>
  <c r="E27" i="2"/>
  <c r="E23" i="2"/>
  <c r="E12" i="2"/>
  <c r="E34" i="2"/>
  <c r="E28" i="2"/>
  <c r="E16" i="2"/>
  <c r="E30" i="2"/>
  <c r="E21" i="2"/>
  <c r="E37" i="2"/>
  <c r="E25" i="2"/>
  <c r="E19" i="2"/>
  <c r="E11" i="2"/>
  <c r="E31" i="2"/>
  <c r="C11" i="1"/>
  <c r="C12" i="1"/>
  <c r="C16" i="1" l="1"/>
  <c r="D18" i="1" s="1"/>
  <c r="O21" i="1"/>
  <c r="O47" i="1"/>
  <c r="O33" i="1"/>
  <c r="O39" i="1"/>
  <c r="O29" i="1"/>
  <c r="O27" i="1"/>
  <c r="O41" i="1"/>
  <c r="O46" i="1"/>
  <c r="O37" i="1"/>
  <c r="O48" i="1"/>
  <c r="O26" i="1"/>
  <c r="O23" i="1"/>
  <c r="O35" i="1"/>
  <c r="O45" i="1"/>
  <c r="O43" i="1"/>
  <c r="O28" i="1"/>
  <c r="O34" i="1"/>
  <c r="C15" i="1"/>
  <c r="O22" i="1"/>
  <c r="O36" i="1"/>
  <c r="O42" i="1"/>
  <c r="O24" i="1"/>
  <c r="O30" i="1"/>
  <c r="O44" i="1"/>
  <c r="O38" i="1"/>
  <c r="O40" i="1"/>
  <c r="O25" i="1"/>
  <c r="O31" i="1"/>
  <c r="O32" i="1"/>
  <c r="C18" i="1" l="1"/>
  <c r="F18" i="1"/>
  <c r="F19" i="1" s="1"/>
</calcChain>
</file>

<file path=xl/sharedStrings.xml><?xml version="1.0" encoding="utf-8"?>
<sst xmlns="http://schemas.openxmlformats.org/spreadsheetml/2006/main" count="335" uniqueCount="151">
  <si>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</si>
  <si>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</si>
  <si>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</si>
  <si>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</si>
  <si>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</si>
  <si>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</si>
  <si>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</si>
  <si>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</si>
  <si>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</si>
  <si>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</si>
  <si>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</si>
  <si>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</si>
  <si>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</si>
  <si>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</si>
  <si>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</si>
  <si>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</si>
  <si>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</si>
  <si>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</si>
  <si>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</si>
  <si>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</si>
  <si>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</si>
  <si>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</si>
  <si>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</si>
  <si>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</si>
  <si>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</si>
  <si>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</si>
  <si>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</si>
  <si>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</si>
  <si>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</si>
  <si>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</si>
  <si>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</si>
  <si>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</si>
  <si>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</si>
  <si>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</si>
  <si>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</si>
  <si>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RU Gem / G8193-2704               </t>
  </si>
  <si>
    <t xml:space="preserve">EA/SD:    </t>
  </si>
  <si>
    <t>Gem_RU.xls</t>
  </si>
  <si>
    <t>IBVS 5802</t>
  </si>
  <si>
    <t>IBVS 6048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</si>
  <si>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</si>
  <si>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</si>
  <si>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</si>
  <si>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</si>
  <si>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</si>
  <si>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</si>
  <si>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</si>
  <si>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</si>
  <si>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</si>
  <si>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</si>
  <si>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</si>
  <si>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</si>
  <si>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</si>
  <si>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2415824.3 </t>
  </si>
  <si>
    <t> 15.03.1902 19:12 </t>
  </si>
  <si>
    <t> -0.8 </t>
  </si>
  <si>
    <t>P </t>
  </si>
  <si>
    <t> K.Bohlin </t>
  </si>
  <si>
    <t> AN 165.123 </t>
  </si>
  <si>
    <t>2415851.33 </t>
  </si>
  <si>
    <t> 11.04.1902 19:55 </t>
  </si>
  <si>
    <t> 0.20 </t>
  </si>
  <si>
    <t>V </t>
  </si>
  <si>
    <t> AN 212.88 </t>
  </si>
  <si>
    <t>2416163.34 </t>
  </si>
  <si>
    <t> 17.02.1903 20:09 </t>
  </si>
  <si>
    <t> 0.06 </t>
  </si>
  <si>
    <t>2416501.46 </t>
  </si>
  <si>
    <t> 21.01.1904 23:02 </t>
  </si>
  <si>
    <t> 0.02 </t>
  </si>
  <si>
    <t>2418764.44 </t>
  </si>
  <si>
    <t> 02.04.1910 22:33 </t>
  </si>
  <si>
    <t> -0.08 </t>
  </si>
  <si>
    <t> K.Graff </t>
  </si>
  <si>
    <t>2418946.52 </t>
  </si>
  <si>
    <t> 02.10.1910 00:28 </t>
  </si>
  <si>
    <t>2419059.50 </t>
  </si>
  <si>
    <t> 23.01.1911 00:00 </t>
  </si>
  <si>
    <t> 0.18 </t>
  </si>
  <si>
    <t>2420533.47 </t>
  </si>
  <si>
    <t> 04.02.1915 23:16 </t>
  </si>
  <si>
    <t> 0.11 </t>
  </si>
  <si>
    <t> A.A.Nijland </t>
  </si>
  <si>
    <t>2420559.29 </t>
  </si>
  <si>
    <t> 02.03.1915 18:57 </t>
  </si>
  <si>
    <t>2420585.40 </t>
  </si>
  <si>
    <t> 28.03.1915 21:36 </t>
  </si>
  <si>
    <t> 0.01 </t>
  </si>
  <si>
    <t>2420611.36 </t>
  </si>
  <si>
    <t> 23.04.1915 20:38 </t>
  </si>
  <si>
    <t> -0.04 </t>
  </si>
  <si>
    <t>2420793.56 </t>
  </si>
  <si>
    <t> 23.10.1915 01:26 </t>
  </si>
  <si>
    <t> 0.08 </t>
  </si>
  <si>
    <t>2420819.53 </t>
  </si>
  <si>
    <t> 18.11.1915 00:43 </t>
  </si>
  <si>
    <t> 0.03 </t>
  </si>
  <si>
    <t>2420871.57 </t>
  </si>
  <si>
    <t> 09.01.1916 01:40 </t>
  </si>
  <si>
    <t> 0.05 </t>
  </si>
  <si>
    <t>2420897.28 </t>
  </si>
  <si>
    <t> 03.02.1916 18:43 </t>
  </si>
  <si>
    <t> -0.25 </t>
  </si>
  <si>
    <t> P.Parenago </t>
  </si>
  <si>
    <t> PZ 4.157 </t>
  </si>
  <si>
    <t>2420897.50 </t>
  </si>
  <si>
    <t> 04.02.1916 00:00 </t>
  </si>
  <si>
    <t> -0.03 </t>
  </si>
  <si>
    <t>2420923.45 </t>
  </si>
  <si>
    <t> 29.02.1916 22:48 </t>
  </si>
  <si>
    <t> -0.10 </t>
  </si>
  <si>
    <t>2420949.35 </t>
  </si>
  <si>
    <t> 26.03.1916 20:24 </t>
  </si>
  <si>
    <t> -0.21 </t>
  </si>
  <si>
    <t>2421131.57 </t>
  </si>
  <si>
    <t> 25.09.1916 01:40 </t>
  </si>
  <si>
    <t>2421157.52 </t>
  </si>
  <si>
    <t> 21.10.1916 00:28 </t>
  </si>
  <si>
    <t> -0.14 </t>
  </si>
  <si>
    <t>2421183.52 </t>
  </si>
  <si>
    <t> 16.11.1916 00:28 </t>
  </si>
  <si>
    <t> -0.15 </t>
  </si>
  <si>
    <t>2421625.47 </t>
  </si>
  <si>
    <t> 31.01.1918 23:16 </t>
  </si>
  <si>
    <t> -0.41 </t>
  </si>
  <si>
    <t>2422293.50 </t>
  </si>
  <si>
    <t> 01.12.1919 00:00 </t>
  </si>
  <si>
    <t>2422380.38 </t>
  </si>
  <si>
    <t> 25.02.1920 21:07 </t>
  </si>
  <si>
    <t> 0.14 </t>
  </si>
  <si>
    <t>2422449.41 </t>
  </si>
  <si>
    <t> 04.05.1920 21:50 </t>
  </si>
  <si>
    <t> -0.20 </t>
  </si>
  <si>
    <t>2434077.15 </t>
  </si>
  <si>
    <t> 05.03.1952 15:36 </t>
  </si>
  <si>
    <t> 0.00 </t>
  </si>
  <si>
    <t> N.E.Kurochkin </t>
  </si>
  <si>
    <t> PZ 12.418 </t>
  </si>
  <si>
    <t>2454141.5204 </t>
  </si>
  <si>
    <t> 10.02.2007 00:29 </t>
  </si>
  <si>
    <t> 0.1392 </t>
  </si>
  <si>
    <t>C </t>
  </si>
  <si>
    <t>-I</t>
  </si>
  <si>
    <t> F.Agerer </t>
  </si>
  <si>
    <t>BAVM 186 </t>
  </si>
  <si>
    <t>2456014.4252 </t>
  </si>
  <si>
    <t> 27.03.2012 22:12 </t>
  </si>
  <si>
    <t>2530</t>
  </si>
  <si>
    <t> 0.1512 </t>
  </si>
  <si>
    <t>BAVM 228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</si>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</sst>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Gem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70-4922-A6E1-7D323FCAE14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0.20159999999850697</c:v>
                </c:pt>
                <c:pt idx="2">
                  <c:v>6.279999999969732E-2</c:v>
                </c:pt>
                <c:pt idx="3">
                  <c:v>2.1599999996396946E-2</c:v>
                </c:pt>
                <c:pt idx="4">
                  <c:v>-7.7200000003358582E-2</c:v>
                </c:pt>
                <c:pt idx="5">
                  <c:v>-8.3999999998923158E-2</c:v>
                </c:pt>
                <c:pt idx="6">
                  <c:v>0.17559999999866704</c:v>
                </c:pt>
                <c:pt idx="7">
                  <c:v>0.10959999999977299</c:v>
                </c:pt>
                <c:pt idx="8">
                  <c:v>-8.2800000000133878E-2</c:v>
                </c:pt>
                <c:pt idx="9">
                  <c:v>1.4799999997194391E-2</c:v>
                </c:pt>
                <c:pt idx="10">
                  <c:v>-3.7600000003294554E-2</c:v>
                </c:pt>
                <c:pt idx="11">
                  <c:v>7.5600000000122236E-2</c:v>
                </c:pt>
                <c:pt idx="12">
                  <c:v>3.3199999998032581E-2</c:v>
                </c:pt>
                <c:pt idx="13">
                  <c:v>4.8399999999674037E-2</c:v>
                </c:pt>
                <c:pt idx="14">
                  <c:v>-0.25400000000081491</c:v>
                </c:pt>
                <c:pt idx="15">
                  <c:v>-3.3999999999650754E-2</c:v>
                </c:pt>
                <c:pt idx="16">
                  <c:v>-9.6399999998538988E-2</c:v>
                </c:pt>
                <c:pt idx="17">
                  <c:v>-0.20880000000397558</c:v>
                </c:pt>
                <c:pt idx="18">
                  <c:v>-7.5600000003760215E-2</c:v>
                </c:pt>
                <c:pt idx="19">
                  <c:v>-0.13800000000264845</c:v>
                </c:pt>
                <c:pt idx="20">
                  <c:v>-0.15040000000226428</c:v>
                </c:pt>
                <c:pt idx="21">
                  <c:v>-0.41120000000228174</c:v>
                </c:pt>
                <c:pt idx="22">
                  <c:v>-3.2800000000861473E-2</c:v>
                </c:pt>
                <c:pt idx="23">
                  <c:v>0.13920000000143773</c:v>
                </c:pt>
                <c:pt idx="24">
                  <c:v>-0.19720000000233995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70-4922-A6E1-7D323FCAE14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26">
                  <c:v>0.13919999999779975</c:v>
                </c:pt>
                <c:pt idx="27">
                  <c:v>0.15119999999296851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70-4922-A6E1-7D323FCAE14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70-4922-A6E1-7D323FCAE14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70-4922-A6E1-7D323FCAE14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70-4922-A6E1-7D323FCAE14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1.6000000000000001E-3</c:v>
                  </c:pt>
                  <c:pt idx="27">
                    <c:v>7.7999999999999996E-3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70-4922-A6E1-7D323FCAE14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-5.6060774288274023E-2</c:v>
                </c:pt>
                <c:pt idx="1">
                  <c:v>-5.5957388846744921E-2</c:v>
                </c:pt>
                <c:pt idx="2">
                  <c:v>-5.4716763548395719E-2</c:v>
                </c:pt>
                <c:pt idx="3">
                  <c:v>-5.3372752808517415E-2</c:v>
                </c:pt>
                <c:pt idx="4">
                  <c:v>-4.4378219395485724E-2</c:v>
                </c:pt>
                <c:pt idx="5">
                  <c:v>-4.3654521304782035E-2</c:v>
                </c:pt>
                <c:pt idx="6">
                  <c:v>-4.3206517724822591E-2</c:v>
                </c:pt>
                <c:pt idx="7">
                  <c:v>-3.7348009371506938E-2</c:v>
                </c:pt>
                <c:pt idx="8">
                  <c:v>-3.7244623929977835E-2</c:v>
                </c:pt>
                <c:pt idx="9">
                  <c:v>-3.7141238488448733E-2</c:v>
                </c:pt>
                <c:pt idx="10">
                  <c:v>-3.703785304691963E-2</c:v>
                </c:pt>
                <c:pt idx="11">
                  <c:v>-3.6314154956215927E-2</c:v>
                </c:pt>
                <c:pt idx="12">
                  <c:v>-3.6210769514686839E-2</c:v>
                </c:pt>
                <c:pt idx="13">
                  <c:v>-3.6003998631628634E-2</c:v>
                </c:pt>
                <c:pt idx="14">
                  <c:v>-3.5900613190099531E-2</c:v>
                </c:pt>
                <c:pt idx="15">
                  <c:v>-3.5900613190099531E-2</c:v>
                </c:pt>
                <c:pt idx="16">
                  <c:v>-3.5797227748570429E-2</c:v>
                </c:pt>
                <c:pt idx="17">
                  <c:v>-3.569384230704134E-2</c:v>
                </c:pt>
                <c:pt idx="18">
                  <c:v>-3.4970144216337637E-2</c:v>
                </c:pt>
                <c:pt idx="19">
                  <c:v>-3.4866758774808534E-2</c:v>
                </c:pt>
                <c:pt idx="20">
                  <c:v>-3.4763373333279432E-2</c:v>
                </c:pt>
                <c:pt idx="21">
                  <c:v>-3.3005820827284732E-2</c:v>
                </c:pt>
                <c:pt idx="22">
                  <c:v>-3.0352261161371168E-2</c:v>
                </c:pt>
                <c:pt idx="23">
                  <c:v>-3.0007643022940841E-2</c:v>
                </c:pt>
                <c:pt idx="24">
                  <c:v>-2.9731948512196574E-2</c:v>
                </c:pt>
                <c:pt idx="25">
                  <c:v>1.6481343851311097E-2</c:v>
                </c:pt>
                <c:pt idx="26">
                  <c:v>9.6225981084090181E-2</c:v>
                </c:pt>
                <c:pt idx="27">
                  <c:v>0.10366973287418538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70-4922-A6E1-7D323FCAE140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-2105</c:v>
                </c:pt>
                <c:pt idx="1">
                  <c:v>-2102</c:v>
                </c:pt>
                <c:pt idx="2">
                  <c:v>-2066</c:v>
                </c:pt>
                <c:pt idx="3">
                  <c:v>-2027</c:v>
                </c:pt>
                <c:pt idx="4">
                  <c:v>-1766</c:v>
                </c:pt>
                <c:pt idx="5">
                  <c:v>-1745</c:v>
                </c:pt>
                <c:pt idx="6">
                  <c:v>-1732</c:v>
                </c:pt>
                <c:pt idx="7">
                  <c:v>-1562</c:v>
                </c:pt>
                <c:pt idx="8">
                  <c:v>-1559</c:v>
                </c:pt>
                <c:pt idx="9">
                  <c:v>-1556</c:v>
                </c:pt>
                <c:pt idx="10">
                  <c:v>-1553</c:v>
                </c:pt>
                <c:pt idx="11">
                  <c:v>-1532</c:v>
                </c:pt>
                <c:pt idx="12">
                  <c:v>-1529</c:v>
                </c:pt>
                <c:pt idx="13">
                  <c:v>-1523</c:v>
                </c:pt>
                <c:pt idx="14">
                  <c:v>-1520</c:v>
                </c:pt>
                <c:pt idx="15">
                  <c:v>-1520</c:v>
                </c:pt>
                <c:pt idx="16">
                  <c:v>-1517</c:v>
                </c:pt>
                <c:pt idx="17">
                  <c:v>-1514</c:v>
                </c:pt>
                <c:pt idx="18">
                  <c:v>-1493</c:v>
                </c:pt>
                <c:pt idx="19">
                  <c:v>-1490</c:v>
                </c:pt>
                <c:pt idx="20">
                  <c:v>-1487</c:v>
                </c:pt>
                <c:pt idx="21">
                  <c:v>-1436</c:v>
                </c:pt>
                <c:pt idx="22">
                  <c:v>-1359</c:v>
                </c:pt>
                <c:pt idx="23">
                  <c:v>-1349</c:v>
                </c:pt>
                <c:pt idx="24">
                  <c:v>-1341</c:v>
                </c:pt>
                <c:pt idx="25">
                  <c:v>0</c:v>
                </c:pt>
                <c:pt idx="26">
                  <c:v>2314</c:v>
                </c:pt>
                <c:pt idx="27">
                  <c:v>2530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  <c:pt idx="0">
                  <c:v>-0.81600000000253203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70-4922-A6E1-7D323FCAE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216512"/>
        <c:axId val="1"/>
      </c:scatterChart>
      <c:valAx>
        <c:axId val="92021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1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8B7168-D089-7C23-8451-6AB406206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sfs/BAVM_link.php?BAVMnr=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34077.15</v>
      </c>
      <c r="G1">
        <v>8.6707999999999998</v>
      </c>
      <c r="H1" t="s">
        <v>36</v>
      </c>
      <c r="I1" t="s">
        <v>37</v>
      </c>
    </row>
    <row r="2" spans="1:9" x14ac:dyDescent="0.2">
      <c r="A2" t="s">
        <v>24</v>
      </c>
      <c r="B2" t="s">
        <v>36</v>
      </c>
      <c r="C2" s="3"/>
      <c r="D2" s="3"/>
      <c r="E2" t="s">
        <v>37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34077.15</v>
      </c>
      <c r="D4" s="9">
        <v>8.6707999999999998</v>
      </c>
    </row>
    <row r="5" spans="1:9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34077.15</v>
      </c>
    </row>
    <row r="8" spans="1:9" x14ac:dyDescent="0.2">
      <c r="A8" t="s">
        <v>3</v>
      </c>
      <c r="C8">
        <f>+D4</f>
        <v>8.6707999999999998</v>
      </c>
    </row>
    <row r="9" spans="1:9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3">
        <f ca="1">INTERCEPT(INDIRECT($D$9):G992,INDIRECT($C$9):F992)</f>
        <v>1.6481343851311097E-2</v>
      </c>
      <c r="D11" s="3"/>
      <c r="E11" s="12"/>
    </row>
    <row r="12" spans="1:9" x14ac:dyDescent="0.2">
      <c r="A12" s="12" t="s">
        <v>17</v>
      </c>
      <c r="B12" s="12"/>
      <c r="C12" s="23">
        <f ca="1">SLOPE(INDIRECT($D$9):G992,INDIRECT($C$9):F992)</f>
        <v>3.446181384303331E-5</v>
      </c>
      <c r="D12" s="3"/>
      <c r="E12" s="12"/>
    </row>
    <row r="13" spans="1:9" x14ac:dyDescent="0.2">
      <c r="A13" s="12" t="s">
        <v>19</v>
      </c>
      <c r="B13" s="12"/>
      <c r="C13" s="3" t="s">
        <v>14</v>
      </c>
    </row>
    <row r="14" spans="1:9" x14ac:dyDescent="0.2">
      <c r="A14" s="12"/>
      <c r="B14" s="12"/>
      <c r="C14" s="12"/>
    </row>
    <row r="15" spans="1:9" x14ac:dyDescent="0.2">
      <c r="A15" s="14" t="s">
        <v>18</v>
      </c>
      <c r="B15" s="12"/>
      <c r="C15" s="15">
        <f ca="1">(C7+C11)+(C8+C12)*INT(MAX(F21:F3533))</f>
        <v>56014.377669732879</v>
      </c>
      <c r="E15" s="3"/>
      <c r="F15" s="12"/>
    </row>
    <row r="16" spans="1:9" x14ac:dyDescent="0.2">
      <c r="A16" s="18" t="s">
        <v>4</v>
      </c>
      <c r="B16" s="12"/>
      <c r="C16" s="19">
        <f ca="1">+C8+C12</f>
        <v>8.6708344618138433</v>
      </c>
      <c r="E16" s="12"/>
      <c r="F16" s="12"/>
    </row>
    <row r="17" spans="1:21" ht="13.5" thickBot="1" x14ac:dyDescent="0.25">
      <c r="A17" s="16" t="s">
        <v>28</v>
      </c>
      <c r="B17" s="12"/>
      <c r="C17" s="12">
        <f>COUNT(C21:C2191)</f>
        <v>28</v>
      </c>
      <c r="E17" s="16" t="s">
        <v>31</v>
      </c>
      <c r="F17" s="17">
        <f ca="1">TODAY()+15018.5-B5/24</f>
        <v>60351.5</v>
      </c>
    </row>
    <row r="18" spans="1:21" ht="14.25" thickTop="1" thickBot="1" x14ac:dyDescent="0.25">
      <c r="A18" s="18" t="s">
        <v>5</v>
      </c>
      <c r="B18" s="12"/>
      <c r="C18" s="21">
        <f ca="1">+C15</f>
        <v>56014.377669732879</v>
      </c>
      <c r="D18" s="22">
        <f ca="1">+C16</f>
        <v>8.6708344618138433</v>
      </c>
      <c r="E18" s="16" t="s">
        <v>32</v>
      </c>
      <c r="F18" s="17">
        <f ca="1">ROUND(2*(F17-C15)/C16,0)/2+1</f>
        <v>501</v>
      </c>
    </row>
    <row r="19" spans="1:21" ht="13.5" thickTop="1" x14ac:dyDescent="0.2">
      <c r="E19" s="16" t="s">
        <v>33</v>
      </c>
      <c r="F19" s="20">
        <f ca="1">+C15+C16*F18-15018.5-C5/24</f>
        <v>45340.36156843495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8" t="s">
        <v>150</v>
      </c>
    </row>
    <row r="21" spans="1:21" x14ac:dyDescent="0.2">
      <c r="A21" s="46" t="s">
        <v>58</v>
      </c>
      <c r="B21" s="47" t="s">
        <v>40</v>
      </c>
      <c r="C21" s="46">
        <v>15824.3</v>
      </c>
      <c r="D21" s="46" t="s">
        <v>51</v>
      </c>
      <c r="E21">
        <f t="shared" ref="E21:E48" si="0">+(C21-C$7)/C$8</f>
        <v>-2105.0941089634175</v>
      </c>
      <c r="F21">
        <f t="shared" ref="F21:F48" si="1">ROUND(2*E21,0)/2</f>
        <v>-2105</v>
      </c>
      <c r="O21">
        <f t="shared" ref="O21:O48" ca="1" si="2">+C$11+C$12*$F21</f>
        <v>-5.6060774288274023E-2</v>
      </c>
      <c r="Q21" s="2">
        <f t="shared" ref="Q21:Q48" si="3">+C21-15018.5</f>
        <v>805.79999999999927</v>
      </c>
      <c r="U21">
        <f>+C21-(C$7+F21*C$8)</f>
        <v>-0.81600000000253203</v>
      </c>
    </row>
    <row r="22" spans="1:21" x14ac:dyDescent="0.2">
      <c r="A22" s="46" t="s">
        <v>63</v>
      </c>
      <c r="B22" s="47" t="s">
        <v>40</v>
      </c>
      <c r="C22" s="46">
        <v>15851.33</v>
      </c>
      <c r="D22" s="46" t="s">
        <v>51</v>
      </c>
      <c r="E22">
        <f t="shared" si="0"/>
        <v>-2101.9767495502147</v>
      </c>
      <c r="F22">
        <f t="shared" si="1"/>
        <v>-2102</v>
      </c>
      <c r="G22">
        <f t="shared" ref="G22:G48" si="4">+C22-(C$7+F22*C$8)</f>
        <v>0.20159999999850697</v>
      </c>
      <c r="I22">
        <f>+G22</f>
        <v>0.20159999999850697</v>
      </c>
      <c r="O22">
        <f t="shared" ca="1" si="2"/>
        <v>-5.5957388846744921E-2</v>
      </c>
      <c r="Q22" s="2">
        <f t="shared" si="3"/>
        <v>832.82999999999993</v>
      </c>
    </row>
    <row r="23" spans="1:21" x14ac:dyDescent="0.2">
      <c r="A23" s="46" t="s">
        <v>63</v>
      </c>
      <c r="B23" s="47" t="s">
        <v>40</v>
      </c>
      <c r="C23" s="46">
        <v>16163.34</v>
      </c>
      <c r="D23" s="46" t="s">
        <v>51</v>
      </c>
      <c r="E23">
        <f t="shared" si="0"/>
        <v>-2065.9927573003647</v>
      </c>
      <c r="F23">
        <f t="shared" si="1"/>
        <v>-2066</v>
      </c>
      <c r="G23">
        <f t="shared" si="4"/>
        <v>6.279999999969732E-2</v>
      </c>
      <c r="I23">
        <f>+G23</f>
        <v>6.279999999969732E-2</v>
      </c>
      <c r="O23">
        <f t="shared" ca="1" si="2"/>
        <v>-5.4716763548395719E-2</v>
      </c>
      <c r="Q23" s="2">
        <f t="shared" si="3"/>
        <v>1144.8400000000001</v>
      </c>
    </row>
    <row r="24" spans="1:21" x14ac:dyDescent="0.2">
      <c r="A24" s="46" t="s">
        <v>63</v>
      </c>
      <c r="B24" s="47" t="s">
        <v>40</v>
      </c>
      <c r="C24" s="46">
        <v>16501.46</v>
      </c>
      <c r="D24" s="46" t="s">
        <v>51</v>
      </c>
      <c r="E24">
        <f t="shared" si="0"/>
        <v>-2026.9975088803803</v>
      </c>
      <c r="F24">
        <f t="shared" si="1"/>
        <v>-2027</v>
      </c>
      <c r="G24">
        <f t="shared" si="4"/>
        <v>2.1599999996396946E-2</v>
      </c>
      <c r="I24">
        <f>+G24</f>
        <v>2.1599999996396946E-2</v>
      </c>
      <c r="O24">
        <f t="shared" ca="1" si="2"/>
        <v>-5.3372752808517415E-2</v>
      </c>
      <c r="Q24" s="2">
        <f t="shared" si="3"/>
        <v>1482.9599999999991</v>
      </c>
    </row>
    <row r="25" spans="1:21" x14ac:dyDescent="0.2">
      <c r="A25" s="46" t="s">
        <v>63</v>
      </c>
      <c r="B25" s="47" t="s">
        <v>40</v>
      </c>
      <c r="C25" s="46">
        <v>18764.439999999999</v>
      </c>
      <c r="D25" s="46" t="s">
        <v>51</v>
      </c>
      <c r="E25">
        <f t="shared" si="0"/>
        <v>-1766.0089034460491</v>
      </c>
      <c r="F25">
        <f t="shared" si="1"/>
        <v>-1766</v>
      </c>
      <c r="G25">
        <f t="shared" si="4"/>
        <v>-7.7200000003358582E-2</v>
      </c>
      <c r="I25">
        <f>+G25</f>
        <v>-7.7200000003358582E-2</v>
      </c>
      <c r="O25">
        <f t="shared" ca="1" si="2"/>
        <v>-4.4378219395485724E-2</v>
      </c>
      <c r="Q25" s="2">
        <f t="shared" si="3"/>
        <v>3745.9399999999987</v>
      </c>
    </row>
    <row r="26" spans="1:21" x14ac:dyDescent="0.2">
      <c r="A26" s="46" t="s">
        <v>63</v>
      </c>
      <c r="B26" s="47" t="s">
        <v>40</v>
      </c>
      <c r="C26" s="46">
        <v>18946.52</v>
      </c>
      <c r="D26" s="46" t="s">
        <v>51</v>
      </c>
      <c r="E26">
        <f t="shared" si="0"/>
        <v>-1745.0096876874109</v>
      </c>
      <c r="F26">
        <f t="shared" si="1"/>
        <v>-1745</v>
      </c>
      <c r="G26">
        <f t="shared" si="4"/>
        <v>-8.3999999998923158E-2</v>
      </c>
      <c r="I26">
        <f>+G26</f>
        <v>-8.3999999998923158E-2</v>
      </c>
      <c r="O26">
        <f t="shared" ca="1" si="2"/>
        <v>-4.3654521304782035E-2</v>
      </c>
      <c r="Q26" s="2">
        <f t="shared" si="3"/>
        <v>3928.0200000000004</v>
      </c>
    </row>
    <row r="27" spans="1:21" x14ac:dyDescent="0.2">
      <c r="A27" s="46" t="s">
        <v>63</v>
      </c>
      <c r="B27" s="47" t="s">
        <v>40</v>
      </c>
      <c r="C27" s="46">
        <v>19059.5</v>
      </c>
      <c r="D27" s="46" t="s">
        <v>51</v>
      </c>
      <c r="E27">
        <f t="shared" si="0"/>
        <v>-1731.9797481201276</v>
      </c>
      <c r="F27">
        <f t="shared" si="1"/>
        <v>-1732</v>
      </c>
      <c r="G27">
        <f t="shared" si="4"/>
        <v>0.17559999999866704</v>
      </c>
      <c r="I27">
        <f>+G27</f>
        <v>0.17559999999866704</v>
      </c>
      <c r="O27">
        <f t="shared" ca="1" si="2"/>
        <v>-4.3206517724822591E-2</v>
      </c>
      <c r="Q27" s="2">
        <f t="shared" si="3"/>
        <v>4041</v>
      </c>
    </row>
    <row r="28" spans="1:21" x14ac:dyDescent="0.2">
      <c r="A28" s="46" t="s">
        <v>63</v>
      </c>
      <c r="B28" s="47" t="s">
        <v>40</v>
      </c>
      <c r="C28" s="46">
        <v>20533.47</v>
      </c>
      <c r="D28" s="46" t="s">
        <v>51</v>
      </c>
      <c r="E28">
        <f t="shared" si="0"/>
        <v>-1561.9873598745214</v>
      </c>
      <c r="F28">
        <f t="shared" si="1"/>
        <v>-1562</v>
      </c>
      <c r="G28">
        <f t="shared" si="4"/>
        <v>0.10959999999977299</v>
      </c>
      <c r="I28">
        <f>+G28</f>
        <v>0.10959999999977299</v>
      </c>
      <c r="O28">
        <f t="shared" ca="1" si="2"/>
        <v>-3.7348009371506938E-2</v>
      </c>
      <c r="Q28" s="2">
        <f t="shared" si="3"/>
        <v>5514.9700000000012</v>
      </c>
    </row>
    <row r="29" spans="1:21" x14ac:dyDescent="0.2">
      <c r="A29" s="46" t="s">
        <v>63</v>
      </c>
      <c r="B29" s="47" t="s">
        <v>40</v>
      </c>
      <c r="C29" s="46">
        <v>20559.29</v>
      </c>
      <c r="D29" s="46" t="s">
        <v>51</v>
      </c>
      <c r="E29">
        <f t="shared" si="0"/>
        <v>-1559.0095492918763</v>
      </c>
      <c r="F29">
        <f t="shared" si="1"/>
        <v>-1559</v>
      </c>
      <c r="G29">
        <f t="shared" si="4"/>
        <v>-8.2800000000133878E-2</v>
      </c>
      <c r="I29">
        <f>+G29</f>
        <v>-8.2800000000133878E-2</v>
      </c>
      <c r="O29">
        <f t="shared" ca="1" si="2"/>
        <v>-3.7244623929977835E-2</v>
      </c>
      <c r="Q29" s="2">
        <f t="shared" si="3"/>
        <v>5540.7900000000009</v>
      </c>
    </row>
    <row r="30" spans="1:21" x14ac:dyDescent="0.2">
      <c r="A30" s="46" t="s">
        <v>63</v>
      </c>
      <c r="B30" s="47" t="s">
        <v>40</v>
      </c>
      <c r="C30" s="46">
        <v>20585.400000000001</v>
      </c>
      <c r="D30" s="46" t="s">
        <v>51</v>
      </c>
      <c r="E30">
        <f t="shared" si="0"/>
        <v>-1555.9982931217419</v>
      </c>
      <c r="F30">
        <f t="shared" si="1"/>
        <v>-1556</v>
      </c>
      <c r="G30">
        <f t="shared" si="4"/>
        <v>1.4799999997194391E-2</v>
      </c>
      <c r="I30">
        <f>+G30</f>
        <v>1.4799999997194391E-2</v>
      </c>
      <c r="O30">
        <f t="shared" ca="1" si="2"/>
        <v>-3.7141238488448733E-2</v>
      </c>
      <c r="Q30" s="2">
        <f t="shared" si="3"/>
        <v>5566.9000000000015</v>
      </c>
    </row>
    <row r="31" spans="1:21" x14ac:dyDescent="0.2">
      <c r="A31" s="46" t="s">
        <v>63</v>
      </c>
      <c r="B31" s="47" t="s">
        <v>40</v>
      </c>
      <c r="C31" s="46">
        <v>20611.36</v>
      </c>
      <c r="D31" s="46" t="s">
        <v>51</v>
      </c>
      <c r="E31">
        <f t="shared" si="0"/>
        <v>-1553.0043363934126</v>
      </c>
      <c r="F31">
        <f t="shared" si="1"/>
        <v>-1553</v>
      </c>
      <c r="G31">
        <f t="shared" si="4"/>
        <v>-3.7600000003294554E-2</v>
      </c>
      <c r="I31">
        <f>+G31</f>
        <v>-3.7600000003294554E-2</v>
      </c>
      <c r="O31">
        <f t="shared" ca="1" si="2"/>
        <v>-3.703785304691963E-2</v>
      </c>
      <c r="Q31" s="2">
        <f t="shared" si="3"/>
        <v>5592.8600000000006</v>
      </c>
    </row>
    <row r="32" spans="1:21" x14ac:dyDescent="0.2">
      <c r="A32" s="46" t="s">
        <v>63</v>
      </c>
      <c r="B32" s="47" t="s">
        <v>40</v>
      </c>
      <c r="C32" s="46">
        <v>20793.560000000001</v>
      </c>
      <c r="D32" s="46" t="s">
        <v>51</v>
      </c>
      <c r="E32">
        <f t="shared" si="0"/>
        <v>-1531.9912810813305</v>
      </c>
      <c r="F32">
        <f t="shared" si="1"/>
        <v>-1532</v>
      </c>
      <c r="G32">
        <f t="shared" si="4"/>
        <v>7.5600000000122236E-2</v>
      </c>
      <c r="I32">
        <f>+G32</f>
        <v>7.5600000000122236E-2</v>
      </c>
      <c r="O32">
        <f t="shared" ca="1" si="2"/>
        <v>-3.6314154956215927E-2</v>
      </c>
      <c r="Q32" s="2">
        <f t="shared" si="3"/>
        <v>5775.0600000000013</v>
      </c>
    </row>
    <row r="33" spans="1:17" x14ac:dyDescent="0.2">
      <c r="A33" s="46" t="s">
        <v>63</v>
      </c>
      <c r="B33" s="47" t="s">
        <v>40</v>
      </c>
      <c r="C33" s="46">
        <v>20819.53</v>
      </c>
      <c r="D33" s="46" t="s">
        <v>51</v>
      </c>
      <c r="E33">
        <f t="shared" si="0"/>
        <v>-1528.9961710568809</v>
      </c>
      <c r="F33">
        <f t="shared" si="1"/>
        <v>-1529</v>
      </c>
      <c r="G33">
        <f t="shared" si="4"/>
        <v>3.3199999998032581E-2</v>
      </c>
      <c r="I33">
        <f>+G33</f>
        <v>3.3199999998032581E-2</v>
      </c>
      <c r="O33">
        <f t="shared" ca="1" si="2"/>
        <v>-3.6210769514686839E-2</v>
      </c>
      <c r="Q33" s="2">
        <f t="shared" si="3"/>
        <v>5801.0299999999988</v>
      </c>
    </row>
    <row r="34" spans="1:17" x14ac:dyDescent="0.2">
      <c r="A34" s="46" t="s">
        <v>63</v>
      </c>
      <c r="B34" s="47" t="s">
        <v>40</v>
      </c>
      <c r="C34" s="46">
        <v>20871.57</v>
      </c>
      <c r="D34" s="46" t="s">
        <v>51</v>
      </c>
      <c r="E34">
        <f t="shared" si="0"/>
        <v>-1522.9944180467778</v>
      </c>
      <c r="F34">
        <f t="shared" si="1"/>
        <v>-1523</v>
      </c>
      <c r="G34">
        <f t="shared" si="4"/>
        <v>4.8399999999674037E-2</v>
      </c>
      <c r="I34">
        <f>+G34</f>
        <v>4.8399999999674037E-2</v>
      </c>
      <c r="O34">
        <f t="shared" ca="1" si="2"/>
        <v>-3.6003998631628634E-2</v>
      </c>
      <c r="Q34" s="2">
        <f t="shared" si="3"/>
        <v>5853.07</v>
      </c>
    </row>
    <row r="35" spans="1:17" x14ac:dyDescent="0.2">
      <c r="A35" s="46" t="s">
        <v>104</v>
      </c>
      <c r="B35" s="47" t="s">
        <v>40</v>
      </c>
      <c r="C35" s="46">
        <v>20897.28</v>
      </c>
      <c r="D35" s="46" t="s">
        <v>51</v>
      </c>
      <c r="E35">
        <f t="shared" si="0"/>
        <v>-1520.0292937214563</v>
      </c>
      <c r="F35">
        <f t="shared" si="1"/>
        <v>-1520</v>
      </c>
      <c r="G35">
        <f t="shared" si="4"/>
        <v>-0.25400000000081491</v>
      </c>
      <c r="I35">
        <f>+G35</f>
        <v>-0.25400000000081491</v>
      </c>
      <c r="O35">
        <f t="shared" ca="1" si="2"/>
        <v>-3.5900613190099531E-2</v>
      </c>
      <c r="Q35" s="2">
        <f t="shared" si="3"/>
        <v>5878.7799999999988</v>
      </c>
    </row>
    <row r="36" spans="1:17" x14ac:dyDescent="0.2">
      <c r="A36" s="46" t="s">
        <v>63</v>
      </c>
      <c r="B36" s="47" t="s">
        <v>40</v>
      </c>
      <c r="C36" s="46">
        <v>20897.5</v>
      </c>
      <c r="D36" s="46" t="s">
        <v>51</v>
      </c>
      <c r="E36">
        <f t="shared" si="0"/>
        <v>-1520.0039212068093</v>
      </c>
      <c r="F36">
        <f t="shared" si="1"/>
        <v>-1520</v>
      </c>
      <c r="G36">
        <f t="shared" si="4"/>
        <v>-3.3999999999650754E-2</v>
      </c>
      <c r="I36">
        <f>+G36</f>
        <v>-3.3999999999650754E-2</v>
      </c>
      <c r="O36">
        <f t="shared" ca="1" si="2"/>
        <v>-3.5900613190099531E-2</v>
      </c>
      <c r="Q36" s="2">
        <f t="shared" si="3"/>
        <v>5879</v>
      </c>
    </row>
    <row r="37" spans="1:17" x14ac:dyDescent="0.2">
      <c r="A37" s="46" t="s">
        <v>63</v>
      </c>
      <c r="B37" s="47" t="s">
        <v>40</v>
      </c>
      <c r="C37" s="46">
        <v>20923.45</v>
      </c>
      <c r="D37" s="46" t="s">
        <v>51</v>
      </c>
      <c r="E37">
        <f t="shared" si="0"/>
        <v>-1517.0111177745998</v>
      </c>
      <c r="F37">
        <f t="shared" si="1"/>
        <v>-1517</v>
      </c>
      <c r="G37">
        <f t="shared" si="4"/>
        <v>-9.6399999998538988E-2</v>
      </c>
      <c r="I37">
        <f>+G37</f>
        <v>-9.6399999998538988E-2</v>
      </c>
      <c r="O37">
        <f t="shared" ca="1" si="2"/>
        <v>-3.5797227748570429E-2</v>
      </c>
      <c r="Q37" s="2">
        <f t="shared" si="3"/>
        <v>5904.9500000000007</v>
      </c>
    </row>
    <row r="38" spans="1:17" x14ac:dyDescent="0.2">
      <c r="A38" s="46" t="s">
        <v>63</v>
      </c>
      <c r="B38" s="47" t="s">
        <v>40</v>
      </c>
      <c r="C38" s="46">
        <v>20949.349999999999</v>
      </c>
      <c r="D38" s="46" t="s">
        <v>51</v>
      </c>
      <c r="E38">
        <f t="shared" si="0"/>
        <v>-1514.0240808229926</v>
      </c>
      <c r="F38">
        <f t="shared" si="1"/>
        <v>-1514</v>
      </c>
      <c r="G38">
        <f t="shared" si="4"/>
        <v>-0.20880000000397558</v>
      </c>
      <c r="I38">
        <f>+G38</f>
        <v>-0.20880000000397558</v>
      </c>
      <c r="O38">
        <f t="shared" ca="1" si="2"/>
        <v>-3.569384230704134E-2</v>
      </c>
      <c r="Q38" s="2">
        <f t="shared" si="3"/>
        <v>5930.8499999999985</v>
      </c>
    </row>
    <row r="39" spans="1:17" x14ac:dyDescent="0.2">
      <c r="A39" s="46" t="s">
        <v>63</v>
      </c>
      <c r="B39" s="47" t="s">
        <v>40</v>
      </c>
      <c r="C39" s="46">
        <v>21131.57</v>
      </c>
      <c r="D39" s="46" t="s">
        <v>51</v>
      </c>
      <c r="E39">
        <f t="shared" si="0"/>
        <v>-1493.0087189186697</v>
      </c>
      <c r="F39">
        <f t="shared" si="1"/>
        <v>-1493</v>
      </c>
      <c r="G39">
        <f t="shared" si="4"/>
        <v>-7.5600000003760215E-2</v>
      </c>
      <c r="I39">
        <f>+G39</f>
        <v>-7.5600000003760215E-2</v>
      </c>
      <c r="O39">
        <f t="shared" ca="1" si="2"/>
        <v>-3.4970144216337637E-2</v>
      </c>
      <c r="Q39" s="2">
        <f t="shared" si="3"/>
        <v>6113.07</v>
      </c>
    </row>
    <row r="40" spans="1:17" x14ac:dyDescent="0.2">
      <c r="A40" s="46" t="s">
        <v>63</v>
      </c>
      <c r="B40" s="47" t="s">
        <v>40</v>
      </c>
      <c r="C40" s="46">
        <v>21157.52</v>
      </c>
      <c r="D40" s="46" t="s">
        <v>51</v>
      </c>
      <c r="E40">
        <f t="shared" si="0"/>
        <v>-1490.0159154864605</v>
      </c>
      <c r="F40">
        <f t="shared" si="1"/>
        <v>-1490</v>
      </c>
      <c r="G40">
        <f t="shared" si="4"/>
        <v>-0.13800000000264845</v>
      </c>
      <c r="I40">
        <f>+G40</f>
        <v>-0.13800000000264845</v>
      </c>
      <c r="O40">
        <f t="shared" ca="1" si="2"/>
        <v>-3.4866758774808534E-2</v>
      </c>
      <c r="Q40" s="2">
        <f t="shared" si="3"/>
        <v>6139.02</v>
      </c>
    </row>
    <row r="41" spans="1:17" x14ac:dyDescent="0.2">
      <c r="A41" s="46" t="s">
        <v>63</v>
      </c>
      <c r="B41" s="47" t="s">
        <v>40</v>
      </c>
      <c r="C41" s="46">
        <v>21183.52</v>
      </c>
      <c r="D41" s="46" t="s">
        <v>51</v>
      </c>
      <c r="E41">
        <f t="shared" si="0"/>
        <v>-1487.0173455736497</v>
      </c>
      <c r="F41">
        <f t="shared" si="1"/>
        <v>-1487</v>
      </c>
      <c r="G41">
        <f t="shared" si="4"/>
        <v>-0.15040000000226428</v>
      </c>
      <c r="I41">
        <f>+G41</f>
        <v>-0.15040000000226428</v>
      </c>
      <c r="O41">
        <f t="shared" ca="1" si="2"/>
        <v>-3.4763373333279432E-2</v>
      </c>
      <c r="Q41" s="2">
        <f t="shared" si="3"/>
        <v>6165.02</v>
      </c>
    </row>
    <row r="42" spans="1:17" x14ac:dyDescent="0.2">
      <c r="A42" s="46" t="s">
        <v>63</v>
      </c>
      <c r="B42" s="47" t="s">
        <v>40</v>
      </c>
      <c r="C42" s="46">
        <v>21625.47</v>
      </c>
      <c r="D42" s="46" t="s">
        <v>51</v>
      </c>
      <c r="E42">
        <f t="shared" si="0"/>
        <v>-1436.0474235364672</v>
      </c>
      <c r="F42">
        <f t="shared" si="1"/>
        <v>-1436</v>
      </c>
      <c r="G42">
        <f t="shared" si="4"/>
        <v>-0.41120000000228174</v>
      </c>
      <c r="I42">
        <f>+G42</f>
        <v>-0.41120000000228174</v>
      </c>
      <c r="O42">
        <f t="shared" ca="1" si="2"/>
        <v>-3.3005820827284732E-2</v>
      </c>
      <c r="Q42" s="2">
        <f t="shared" si="3"/>
        <v>6606.9700000000012</v>
      </c>
    </row>
    <row r="43" spans="1:17" x14ac:dyDescent="0.2">
      <c r="A43" s="46" t="s">
        <v>63</v>
      </c>
      <c r="B43" s="47" t="s">
        <v>40</v>
      </c>
      <c r="C43" s="46">
        <v>22293.5</v>
      </c>
      <c r="D43" s="46" t="s">
        <v>51</v>
      </c>
      <c r="E43">
        <f t="shared" si="0"/>
        <v>-1359.0037828112747</v>
      </c>
      <c r="F43">
        <f t="shared" si="1"/>
        <v>-1359</v>
      </c>
      <c r="G43">
        <f t="shared" si="4"/>
        <v>-3.2800000000861473E-2</v>
      </c>
      <c r="I43">
        <f>+G43</f>
        <v>-3.2800000000861473E-2</v>
      </c>
      <c r="O43">
        <f t="shared" ca="1" si="2"/>
        <v>-3.0352261161371168E-2</v>
      </c>
      <c r="Q43" s="2">
        <f t="shared" si="3"/>
        <v>7275</v>
      </c>
    </row>
    <row r="44" spans="1:17" x14ac:dyDescent="0.2">
      <c r="A44" s="46" t="s">
        <v>63</v>
      </c>
      <c r="B44" s="47" t="s">
        <v>40</v>
      </c>
      <c r="C44" s="46">
        <v>22380.38</v>
      </c>
      <c r="D44" s="46" t="s">
        <v>51</v>
      </c>
      <c r="E44">
        <f t="shared" si="0"/>
        <v>-1348.9839461180054</v>
      </c>
      <c r="F44">
        <f t="shared" si="1"/>
        <v>-1349</v>
      </c>
      <c r="G44">
        <f t="shared" si="4"/>
        <v>0.13920000000143773</v>
      </c>
      <c r="I44">
        <f>+G44</f>
        <v>0.13920000000143773</v>
      </c>
      <c r="O44">
        <f t="shared" ca="1" si="2"/>
        <v>-3.0007643022940841E-2</v>
      </c>
      <c r="Q44" s="2">
        <f t="shared" si="3"/>
        <v>7361.880000000001</v>
      </c>
    </row>
    <row r="45" spans="1:17" x14ac:dyDescent="0.2">
      <c r="A45" s="46" t="s">
        <v>63</v>
      </c>
      <c r="B45" s="47" t="s">
        <v>40</v>
      </c>
      <c r="C45" s="46">
        <v>22449.41</v>
      </c>
      <c r="D45" s="46" t="s">
        <v>51</v>
      </c>
      <c r="E45">
        <f t="shared" si="0"/>
        <v>-1341.0227429994927</v>
      </c>
      <c r="F45">
        <f t="shared" si="1"/>
        <v>-1341</v>
      </c>
      <c r="G45">
        <f t="shared" si="4"/>
        <v>-0.19720000000233995</v>
      </c>
      <c r="I45">
        <f>+G45</f>
        <v>-0.19720000000233995</v>
      </c>
      <c r="O45">
        <f t="shared" ca="1" si="2"/>
        <v>-2.9731948512196574E-2</v>
      </c>
      <c r="Q45" s="2">
        <f t="shared" si="3"/>
        <v>7430.91</v>
      </c>
    </row>
    <row r="46" spans="1:17" x14ac:dyDescent="0.2">
      <c r="A46" t="s">
        <v>12</v>
      </c>
      <c r="C46" s="10">
        <v>34077.15</v>
      </c>
      <c r="D46" s="10" t="s">
        <v>14</v>
      </c>
      <c r="E46">
        <f t="shared" si="0"/>
        <v>0</v>
      </c>
      <c r="F46">
        <f t="shared" si="1"/>
        <v>0</v>
      </c>
      <c r="G46">
        <f t="shared" si="4"/>
        <v>0</v>
      </c>
      <c r="H46">
        <f t="shared" ref="H22:H46" si="5">+G46</f>
        <v>0</v>
      </c>
      <c r="O46">
        <f t="shared" ca="1" si="2"/>
        <v>1.6481343851311097E-2</v>
      </c>
      <c r="Q46" s="2">
        <f t="shared" si="3"/>
        <v>19058.650000000001</v>
      </c>
    </row>
    <row r="47" spans="1:17" x14ac:dyDescent="0.2">
      <c r="A47" s="29" t="s">
        <v>38</v>
      </c>
      <c r="B47" s="28"/>
      <c r="C47" s="29">
        <v>54141.520400000001</v>
      </c>
      <c r="D47" s="29">
        <v>1.6000000000000001E-3</v>
      </c>
      <c r="E47">
        <f t="shared" si="0"/>
        <v>2314.0160538819946</v>
      </c>
      <c r="F47">
        <f t="shared" si="1"/>
        <v>2314</v>
      </c>
      <c r="G47">
        <f t="shared" si="4"/>
        <v>0.13919999999779975</v>
      </c>
      <c r="J47">
        <f>+G47</f>
        <v>0.13919999999779975</v>
      </c>
      <c r="O47">
        <f t="shared" ca="1" si="2"/>
        <v>9.6225981084090181E-2</v>
      </c>
      <c r="Q47" s="2">
        <f t="shared" si="3"/>
        <v>39123.020400000001</v>
      </c>
    </row>
    <row r="48" spans="1:17" x14ac:dyDescent="0.2">
      <c r="A48" s="30" t="s">
        <v>39</v>
      </c>
      <c r="B48" s="31" t="s">
        <v>40</v>
      </c>
      <c r="C48" s="32">
        <v>56014.425199999998</v>
      </c>
      <c r="D48" s="32">
        <v>7.7999999999999996E-3</v>
      </c>
      <c r="E48">
        <f t="shared" si="0"/>
        <v>2530.0174378373385</v>
      </c>
      <c r="F48">
        <f t="shared" si="1"/>
        <v>2530</v>
      </c>
      <c r="G48">
        <f t="shared" si="4"/>
        <v>0.15119999999296851</v>
      </c>
      <c r="J48">
        <f>+G48</f>
        <v>0.15119999999296851</v>
      </c>
      <c r="O48">
        <f t="shared" ca="1" si="2"/>
        <v>0.10366973287418538</v>
      </c>
      <c r="Q48" s="2">
        <f t="shared" si="3"/>
        <v>40995.925199999998</v>
      </c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C79" s="10"/>
      <c r="D79" s="10"/>
    </row>
    <row r="80" spans="2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3"/>
  <sheetViews>
    <sheetView workbookViewId="0">
      <selection activeCell="A14" sqref="A14:D3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41</v>
      </c>
      <c r="I1" s="34" t="s">
        <v>42</v>
      </c>
      <c r="J1" s="35" t="s">
        <v>43</v>
      </c>
    </row>
    <row r="2" spans="1:16" x14ac:dyDescent="0.2">
      <c r="I2" s="36" t="s">
        <v>44</v>
      </c>
      <c r="J2" s="37" t="s">
        <v>45</v>
      </c>
    </row>
    <row r="3" spans="1:16" x14ac:dyDescent="0.2">
      <c r="A3" s="38" t="s">
        <v>46</v>
      </c>
      <c r="I3" s="36" t="s">
        <v>47</v>
      </c>
      <c r="J3" s="37" t="s">
        <v>48</v>
      </c>
    </row>
    <row r="4" spans="1:16" x14ac:dyDescent="0.2">
      <c r="I4" s="36" t="s">
        <v>49</v>
      </c>
      <c r="J4" s="37" t="s">
        <v>48</v>
      </c>
    </row>
    <row r="5" spans="1:16" ht="13.5" thickBot="1" x14ac:dyDescent="0.25">
      <c r="I5" s="39" t="s">
        <v>50</v>
      </c>
      <c r="J5" s="40" t="s">
        <v>51</v>
      </c>
    </row>
    <row r="10" spans="1:16" ht="13.5" thickBot="1" x14ac:dyDescent="0.25"/>
    <row r="11" spans="1:16" ht="12.75" customHeight="1" thickBot="1" x14ac:dyDescent="0.25">
      <c r="A11" s="10" t="str">
        <f t="shared" ref="A11:A38" si="0">P11</f>
        <v> PZ 12.418 </v>
      </c>
      <c r="B11" s="3" t="str">
        <f t="shared" ref="B11:B38" si="1">IF(H11=INT(H11),"I","II")</f>
        <v>I</v>
      </c>
      <c r="C11" s="10">
        <f t="shared" ref="C11:C38" si="2">1*G11</f>
        <v>34077.15</v>
      </c>
      <c r="D11" s="12" t="str">
        <f t="shared" ref="D11:D38" si="3">VLOOKUP(F11,I$1:J$5,2,FALSE)</f>
        <v>vis</v>
      </c>
      <c r="E11" s="41">
        <f>VLOOKUP(C11,A!C$21:E$973,3,FALSE)</f>
        <v>0</v>
      </c>
      <c r="F11" s="3" t="s">
        <v>50</v>
      </c>
      <c r="G11" s="12" t="str">
        <f t="shared" ref="G11:G38" si="4">MID(I11,3,LEN(I11)-3)</f>
        <v>34077.15</v>
      </c>
      <c r="H11" s="10">
        <f t="shared" ref="H11:H38" si="5">1*K11</f>
        <v>0</v>
      </c>
      <c r="I11" s="42" t="s">
        <v>133</v>
      </c>
      <c r="J11" s="43" t="s">
        <v>134</v>
      </c>
      <c r="K11" s="42">
        <v>0</v>
      </c>
      <c r="L11" s="42" t="s">
        <v>135</v>
      </c>
      <c r="M11" s="43" t="s">
        <v>52</v>
      </c>
      <c r="N11" s="43"/>
      <c r="O11" s="44" t="s">
        <v>136</v>
      </c>
      <c r="P11" s="44" t="s">
        <v>137</v>
      </c>
    </row>
    <row r="12" spans="1:16" ht="12.75" customHeight="1" thickBot="1" x14ac:dyDescent="0.25">
      <c r="A12" s="10" t="str">
        <f t="shared" si="0"/>
        <v>BAVM 186 </v>
      </c>
      <c r="B12" s="3" t="str">
        <f t="shared" si="1"/>
        <v>I</v>
      </c>
      <c r="C12" s="10">
        <f t="shared" si="2"/>
        <v>54141.520400000001</v>
      </c>
      <c r="D12" s="12" t="str">
        <f t="shared" si="3"/>
        <v>vis</v>
      </c>
      <c r="E12" s="41">
        <f>VLOOKUP(C12,A!C$21:E$973,3,FALSE)</f>
        <v>2314.0160538819946</v>
      </c>
      <c r="F12" s="3" t="s">
        <v>50</v>
      </c>
      <c r="G12" s="12" t="str">
        <f t="shared" si="4"/>
        <v>54141.5204</v>
      </c>
      <c r="H12" s="10">
        <f t="shared" si="5"/>
        <v>2314</v>
      </c>
      <c r="I12" s="42" t="s">
        <v>138</v>
      </c>
      <c r="J12" s="43" t="s">
        <v>139</v>
      </c>
      <c r="K12" s="42">
        <v>2314</v>
      </c>
      <c r="L12" s="42" t="s">
        <v>140</v>
      </c>
      <c r="M12" s="43" t="s">
        <v>141</v>
      </c>
      <c r="N12" s="43" t="s">
        <v>142</v>
      </c>
      <c r="O12" s="44" t="s">
        <v>143</v>
      </c>
      <c r="P12" s="45" t="s">
        <v>144</v>
      </c>
    </row>
    <row r="13" spans="1:16" ht="12.75" customHeight="1" thickBot="1" x14ac:dyDescent="0.25">
      <c r="A13" s="10" t="str">
        <f t="shared" si="0"/>
        <v>BAVM 228 </v>
      </c>
      <c r="B13" s="3" t="str">
        <f t="shared" si="1"/>
        <v>I</v>
      </c>
      <c r="C13" s="10">
        <f t="shared" si="2"/>
        <v>56014.425199999998</v>
      </c>
      <c r="D13" s="12" t="str">
        <f t="shared" si="3"/>
        <v>vis</v>
      </c>
      <c r="E13" s="41">
        <f>VLOOKUP(C13,A!C$21:E$973,3,FALSE)</f>
        <v>2530.0174378373385</v>
      </c>
      <c r="F13" s="3" t="s">
        <v>50</v>
      </c>
      <c r="G13" s="12" t="str">
        <f t="shared" si="4"/>
        <v>56014.4252</v>
      </c>
      <c r="H13" s="10">
        <f t="shared" si="5"/>
        <v>2530</v>
      </c>
      <c r="I13" s="42" t="s">
        <v>145</v>
      </c>
      <c r="J13" s="43" t="s">
        <v>146</v>
      </c>
      <c r="K13" s="42" t="s">
        <v>147</v>
      </c>
      <c r="L13" s="42" t="s">
        <v>148</v>
      </c>
      <c r="M13" s="43" t="s">
        <v>141</v>
      </c>
      <c r="N13" s="43" t="s">
        <v>142</v>
      </c>
      <c r="O13" s="44" t="s">
        <v>143</v>
      </c>
      <c r="P13" s="45" t="s">
        <v>149</v>
      </c>
    </row>
    <row r="14" spans="1:16" ht="12.75" customHeight="1" thickBot="1" x14ac:dyDescent="0.25">
      <c r="A14" s="10" t="str">
        <f t="shared" si="0"/>
        <v> AN 165.123 </v>
      </c>
      <c r="B14" s="3" t="str">
        <f t="shared" si="1"/>
        <v>I</v>
      </c>
      <c r="C14" s="10">
        <f t="shared" si="2"/>
        <v>15824.3</v>
      </c>
      <c r="D14" s="12" t="str">
        <f t="shared" si="3"/>
        <v>vis</v>
      </c>
      <c r="E14" s="41">
        <f>VLOOKUP(C14,A!C$21:E$973,3,FALSE)</f>
        <v>-2105.0941089634175</v>
      </c>
      <c r="F14" s="3" t="s">
        <v>50</v>
      </c>
      <c r="G14" s="12" t="str">
        <f t="shared" si="4"/>
        <v>15824.3</v>
      </c>
      <c r="H14" s="10">
        <f t="shared" si="5"/>
        <v>-2105</v>
      </c>
      <c r="I14" s="42" t="s">
        <v>53</v>
      </c>
      <c r="J14" s="43" t="s">
        <v>54</v>
      </c>
      <c r="K14" s="42">
        <v>-2105</v>
      </c>
      <c r="L14" s="42" t="s">
        <v>55</v>
      </c>
      <c r="M14" s="43" t="s">
        <v>56</v>
      </c>
      <c r="N14" s="43"/>
      <c r="O14" s="44" t="s">
        <v>57</v>
      </c>
      <c r="P14" s="44" t="s">
        <v>58</v>
      </c>
    </row>
    <row r="15" spans="1:16" ht="12.75" customHeight="1" thickBot="1" x14ac:dyDescent="0.25">
      <c r="A15" s="10" t="str">
        <f t="shared" si="0"/>
        <v> AN 212.88 </v>
      </c>
      <c r="B15" s="3" t="str">
        <f t="shared" si="1"/>
        <v>I</v>
      </c>
      <c r="C15" s="10">
        <f t="shared" si="2"/>
        <v>15851.33</v>
      </c>
      <c r="D15" s="12" t="str">
        <f t="shared" si="3"/>
        <v>vis</v>
      </c>
      <c r="E15" s="41">
        <f>VLOOKUP(C15,A!C$21:E$973,3,FALSE)</f>
        <v>-2101.9767495502147</v>
      </c>
      <c r="F15" s="3" t="s">
        <v>50</v>
      </c>
      <c r="G15" s="12" t="str">
        <f t="shared" si="4"/>
        <v>15851.33</v>
      </c>
      <c r="H15" s="10">
        <f t="shared" si="5"/>
        <v>-2102</v>
      </c>
      <c r="I15" s="42" t="s">
        <v>59</v>
      </c>
      <c r="J15" s="43" t="s">
        <v>60</v>
      </c>
      <c r="K15" s="42">
        <v>-2102</v>
      </c>
      <c r="L15" s="42" t="s">
        <v>61</v>
      </c>
      <c r="M15" s="43" t="s">
        <v>62</v>
      </c>
      <c r="N15" s="43"/>
      <c r="O15" s="44" t="s">
        <v>57</v>
      </c>
      <c r="P15" s="44" t="s">
        <v>63</v>
      </c>
    </row>
    <row r="16" spans="1:16" ht="12.75" customHeight="1" thickBot="1" x14ac:dyDescent="0.25">
      <c r="A16" s="10" t="str">
        <f t="shared" si="0"/>
        <v> AN 212.88 </v>
      </c>
      <c r="B16" s="3" t="str">
        <f t="shared" si="1"/>
        <v>I</v>
      </c>
      <c r="C16" s="10">
        <f t="shared" si="2"/>
        <v>16163.34</v>
      </c>
      <c r="D16" s="12" t="str">
        <f t="shared" si="3"/>
        <v>vis</v>
      </c>
      <c r="E16" s="41">
        <f>VLOOKUP(C16,A!C$21:E$973,3,FALSE)</f>
        <v>-2065.9927573003647</v>
      </c>
      <c r="F16" s="3" t="s">
        <v>50</v>
      </c>
      <c r="G16" s="12" t="str">
        <f t="shared" si="4"/>
        <v>16163.34</v>
      </c>
      <c r="H16" s="10">
        <f t="shared" si="5"/>
        <v>-2066</v>
      </c>
      <c r="I16" s="42" t="s">
        <v>64</v>
      </c>
      <c r="J16" s="43" t="s">
        <v>65</v>
      </c>
      <c r="K16" s="42">
        <v>-2066</v>
      </c>
      <c r="L16" s="42" t="s">
        <v>66</v>
      </c>
      <c r="M16" s="43" t="s">
        <v>62</v>
      </c>
      <c r="N16" s="43"/>
      <c r="O16" s="44" t="s">
        <v>57</v>
      </c>
      <c r="P16" s="44" t="s">
        <v>63</v>
      </c>
    </row>
    <row r="17" spans="1:16" ht="12.75" customHeight="1" thickBot="1" x14ac:dyDescent="0.25">
      <c r="A17" s="10" t="str">
        <f t="shared" si="0"/>
        <v> AN 212.88 </v>
      </c>
      <c r="B17" s="3" t="str">
        <f t="shared" si="1"/>
        <v>I</v>
      </c>
      <c r="C17" s="10">
        <f t="shared" si="2"/>
        <v>16501.46</v>
      </c>
      <c r="D17" s="12" t="str">
        <f t="shared" si="3"/>
        <v>vis</v>
      </c>
      <c r="E17" s="41">
        <f>VLOOKUP(C17,A!C$21:E$973,3,FALSE)</f>
        <v>-2026.9975088803803</v>
      </c>
      <c r="F17" s="3" t="s">
        <v>50</v>
      </c>
      <c r="G17" s="12" t="str">
        <f t="shared" si="4"/>
        <v>16501.46</v>
      </c>
      <c r="H17" s="10">
        <f t="shared" si="5"/>
        <v>-2027</v>
      </c>
      <c r="I17" s="42" t="s">
        <v>67</v>
      </c>
      <c r="J17" s="43" t="s">
        <v>68</v>
      </c>
      <c r="K17" s="42">
        <v>-2027</v>
      </c>
      <c r="L17" s="42" t="s">
        <v>69</v>
      </c>
      <c r="M17" s="43" t="s">
        <v>62</v>
      </c>
      <c r="N17" s="43"/>
      <c r="O17" s="44" t="s">
        <v>57</v>
      </c>
      <c r="P17" s="44" t="s">
        <v>63</v>
      </c>
    </row>
    <row r="18" spans="1:16" ht="12.75" customHeight="1" thickBot="1" x14ac:dyDescent="0.25">
      <c r="A18" s="10" t="str">
        <f t="shared" si="0"/>
        <v> AN 212.88 </v>
      </c>
      <c r="B18" s="3" t="str">
        <f t="shared" si="1"/>
        <v>I</v>
      </c>
      <c r="C18" s="10">
        <f t="shared" si="2"/>
        <v>18764.439999999999</v>
      </c>
      <c r="D18" s="12" t="str">
        <f t="shared" si="3"/>
        <v>vis</v>
      </c>
      <c r="E18" s="41">
        <f>VLOOKUP(C18,A!C$21:E$973,3,FALSE)</f>
        <v>-1766.0089034460491</v>
      </c>
      <c r="F18" s="3" t="s">
        <v>50</v>
      </c>
      <c r="G18" s="12" t="str">
        <f t="shared" si="4"/>
        <v>18764.44</v>
      </c>
      <c r="H18" s="10">
        <f t="shared" si="5"/>
        <v>-1766</v>
      </c>
      <c r="I18" s="42" t="s">
        <v>70</v>
      </c>
      <c r="J18" s="43" t="s">
        <v>71</v>
      </c>
      <c r="K18" s="42">
        <v>-1766</v>
      </c>
      <c r="L18" s="42" t="s">
        <v>72</v>
      </c>
      <c r="M18" s="43" t="s">
        <v>62</v>
      </c>
      <c r="N18" s="43"/>
      <c r="O18" s="44" t="s">
        <v>73</v>
      </c>
      <c r="P18" s="44" t="s">
        <v>63</v>
      </c>
    </row>
    <row r="19" spans="1:16" ht="12.75" customHeight="1" thickBot="1" x14ac:dyDescent="0.25">
      <c r="A19" s="10" t="str">
        <f t="shared" si="0"/>
        <v> AN 212.88 </v>
      </c>
      <c r="B19" s="3" t="str">
        <f t="shared" si="1"/>
        <v>I</v>
      </c>
      <c r="C19" s="10">
        <f t="shared" si="2"/>
        <v>18946.52</v>
      </c>
      <c r="D19" s="12" t="str">
        <f t="shared" si="3"/>
        <v>vis</v>
      </c>
      <c r="E19" s="41">
        <f>VLOOKUP(C19,A!C$21:E$973,3,FALSE)</f>
        <v>-1745.0096876874109</v>
      </c>
      <c r="F19" s="3" t="s">
        <v>50</v>
      </c>
      <c r="G19" s="12" t="str">
        <f t="shared" si="4"/>
        <v>18946.52</v>
      </c>
      <c r="H19" s="10">
        <f t="shared" si="5"/>
        <v>-1745</v>
      </c>
      <c r="I19" s="42" t="s">
        <v>74</v>
      </c>
      <c r="J19" s="43" t="s">
        <v>75</v>
      </c>
      <c r="K19" s="42">
        <v>-1745</v>
      </c>
      <c r="L19" s="42" t="s">
        <v>72</v>
      </c>
      <c r="M19" s="43" t="s">
        <v>62</v>
      </c>
      <c r="N19" s="43"/>
      <c r="O19" s="44" t="s">
        <v>73</v>
      </c>
      <c r="P19" s="44" t="s">
        <v>63</v>
      </c>
    </row>
    <row r="20" spans="1:16" ht="12.75" customHeight="1" thickBot="1" x14ac:dyDescent="0.25">
      <c r="A20" s="10" t="str">
        <f t="shared" si="0"/>
        <v> AN 212.88 </v>
      </c>
      <c r="B20" s="3" t="str">
        <f t="shared" si="1"/>
        <v>I</v>
      </c>
      <c r="C20" s="10">
        <f t="shared" si="2"/>
        <v>19059.5</v>
      </c>
      <c r="D20" s="12" t="str">
        <f t="shared" si="3"/>
        <v>vis</v>
      </c>
      <c r="E20" s="41">
        <f>VLOOKUP(C20,A!C$21:E$973,3,FALSE)</f>
        <v>-1731.9797481201276</v>
      </c>
      <c r="F20" s="3" t="s">
        <v>50</v>
      </c>
      <c r="G20" s="12" t="str">
        <f t="shared" si="4"/>
        <v>19059.50</v>
      </c>
      <c r="H20" s="10">
        <f t="shared" si="5"/>
        <v>-1732</v>
      </c>
      <c r="I20" s="42" t="s">
        <v>76</v>
      </c>
      <c r="J20" s="43" t="s">
        <v>77</v>
      </c>
      <c r="K20" s="42">
        <v>-1732</v>
      </c>
      <c r="L20" s="42" t="s">
        <v>78</v>
      </c>
      <c r="M20" s="43" t="s">
        <v>62</v>
      </c>
      <c r="N20" s="43"/>
      <c r="O20" s="44" t="s">
        <v>73</v>
      </c>
      <c r="P20" s="44" t="s">
        <v>63</v>
      </c>
    </row>
    <row r="21" spans="1:16" ht="12.75" customHeight="1" thickBot="1" x14ac:dyDescent="0.25">
      <c r="A21" s="10" t="str">
        <f t="shared" si="0"/>
        <v> AN 212.88 </v>
      </c>
      <c r="B21" s="3" t="str">
        <f t="shared" si="1"/>
        <v>I</v>
      </c>
      <c r="C21" s="10">
        <f t="shared" si="2"/>
        <v>20533.47</v>
      </c>
      <c r="D21" s="12" t="str">
        <f t="shared" si="3"/>
        <v>vis</v>
      </c>
      <c r="E21" s="41">
        <f>VLOOKUP(C21,A!C$21:E$973,3,FALSE)</f>
        <v>-1561.9873598745214</v>
      </c>
      <c r="F21" s="3" t="s">
        <v>50</v>
      </c>
      <c r="G21" s="12" t="str">
        <f t="shared" si="4"/>
        <v>20533.47</v>
      </c>
      <c r="H21" s="10">
        <f t="shared" si="5"/>
        <v>-1562</v>
      </c>
      <c r="I21" s="42" t="s">
        <v>79</v>
      </c>
      <c r="J21" s="43" t="s">
        <v>80</v>
      </c>
      <c r="K21" s="42">
        <v>-1562</v>
      </c>
      <c r="L21" s="42" t="s">
        <v>81</v>
      </c>
      <c r="M21" s="43" t="s">
        <v>62</v>
      </c>
      <c r="N21" s="43"/>
      <c r="O21" s="44" t="s">
        <v>82</v>
      </c>
      <c r="P21" s="44" t="s">
        <v>63</v>
      </c>
    </row>
    <row r="22" spans="1:16" ht="12.75" customHeight="1" thickBot="1" x14ac:dyDescent="0.25">
      <c r="A22" s="10" t="str">
        <f t="shared" si="0"/>
        <v> AN 212.88 </v>
      </c>
      <c r="B22" s="3" t="str">
        <f t="shared" si="1"/>
        <v>I</v>
      </c>
      <c r="C22" s="10">
        <f t="shared" si="2"/>
        <v>20559.29</v>
      </c>
      <c r="D22" s="12" t="str">
        <f t="shared" si="3"/>
        <v>vis</v>
      </c>
      <c r="E22" s="41">
        <f>VLOOKUP(C22,A!C$21:E$973,3,FALSE)</f>
        <v>-1559.0095492918763</v>
      </c>
      <c r="F22" s="3" t="s">
        <v>50</v>
      </c>
      <c r="G22" s="12" t="str">
        <f t="shared" si="4"/>
        <v>20559.29</v>
      </c>
      <c r="H22" s="10">
        <f t="shared" si="5"/>
        <v>-1559</v>
      </c>
      <c r="I22" s="42" t="s">
        <v>83</v>
      </c>
      <c r="J22" s="43" t="s">
        <v>84</v>
      </c>
      <c r="K22" s="42">
        <v>-1559</v>
      </c>
      <c r="L22" s="42" t="s">
        <v>72</v>
      </c>
      <c r="M22" s="43" t="s">
        <v>62</v>
      </c>
      <c r="N22" s="43"/>
      <c r="O22" s="44" t="s">
        <v>82</v>
      </c>
      <c r="P22" s="44" t="s">
        <v>63</v>
      </c>
    </row>
    <row r="23" spans="1:16" ht="12.75" customHeight="1" thickBot="1" x14ac:dyDescent="0.25">
      <c r="A23" s="10" t="str">
        <f t="shared" si="0"/>
        <v> AN 212.88 </v>
      </c>
      <c r="B23" s="3" t="str">
        <f t="shared" si="1"/>
        <v>I</v>
      </c>
      <c r="C23" s="10">
        <f t="shared" si="2"/>
        <v>20585.400000000001</v>
      </c>
      <c r="D23" s="12" t="str">
        <f t="shared" si="3"/>
        <v>vis</v>
      </c>
      <c r="E23" s="41">
        <f>VLOOKUP(C23,A!C$21:E$973,3,FALSE)</f>
        <v>-1555.9982931217419</v>
      </c>
      <c r="F23" s="3" t="s">
        <v>50</v>
      </c>
      <c r="G23" s="12" t="str">
        <f t="shared" si="4"/>
        <v>20585.40</v>
      </c>
      <c r="H23" s="10">
        <f t="shared" si="5"/>
        <v>-1556</v>
      </c>
      <c r="I23" s="42" t="s">
        <v>85</v>
      </c>
      <c r="J23" s="43" t="s">
        <v>86</v>
      </c>
      <c r="K23" s="42">
        <v>-1556</v>
      </c>
      <c r="L23" s="42" t="s">
        <v>87</v>
      </c>
      <c r="M23" s="43" t="s">
        <v>62</v>
      </c>
      <c r="N23" s="43"/>
      <c r="O23" s="44" t="s">
        <v>82</v>
      </c>
      <c r="P23" s="44" t="s">
        <v>63</v>
      </c>
    </row>
    <row r="24" spans="1:16" ht="12.75" customHeight="1" thickBot="1" x14ac:dyDescent="0.25">
      <c r="A24" s="10" t="str">
        <f t="shared" si="0"/>
        <v> AN 212.88 </v>
      </c>
      <c r="B24" s="3" t="str">
        <f t="shared" si="1"/>
        <v>I</v>
      </c>
      <c r="C24" s="10">
        <f t="shared" si="2"/>
        <v>20611.36</v>
      </c>
      <c r="D24" s="12" t="str">
        <f t="shared" si="3"/>
        <v>vis</v>
      </c>
      <c r="E24" s="41">
        <f>VLOOKUP(C24,A!C$21:E$973,3,FALSE)</f>
        <v>-1553.0043363934126</v>
      </c>
      <c r="F24" s="3" t="s">
        <v>50</v>
      </c>
      <c r="G24" s="12" t="str">
        <f t="shared" si="4"/>
        <v>20611.36</v>
      </c>
      <c r="H24" s="10">
        <f t="shared" si="5"/>
        <v>-1553</v>
      </c>
      <c r="I24" s="42" t="s">
        <v>88</v>
      </c>
      <c r="J24" s="43" t="s">
        <v>89</v>
      </c>
      <c r="K24" s="42">
        <v>-1553</v>
      </c>
      <c r="L24" s="42" t="s">
        <v>90</v>
      </c>
      <c r="M24" s="43" t="s">
        <v>62</v>
      </c>
      <c r="N24" s="43"/>
      <c r="O24" s="44" t="s">
        <v>82</v>
      </c>
      <c r="P24" s="44" t="s">
        <v>63</v>
      </c>
    </row>
    <row r="25" spans="1:16" ht="12.75" customHeight="1" thickBot="1" x14ac:dyDescent="0.25">
      <c r="A25" s="10" t="str">
        <f t="shared" si="0"/>
        <v> AN 212.88 </v>
      </c>
      <c r="B25" s="3" t="str">
        <f t="shared" si="1"/>
        <v>I</v>
      </c>
      <c r="C25" s="10">
        <f t="shared" si="2"/>
        <v>20793.560000000001</v>
      </c>
      <c r="D25" s="12" t="str">
        <f t="shared" si="3"/>
        <v>vis</v>
      </c>
      <c r="E25" s="41">
        <f>VLOOKUP(C25,A!C$21:E$973,3,FALSE)</f>
        <v>-1531.9912810813305</v>
      </c>
      <c r="F25" s="3" t="s">
        <v>50</v>
      </c>
      <c r="G25" s="12" t="str">
        <f t="shared" si="4"/>
        <v>20793.56</v>
      </c>
      <c r="H25" s="10">
        <f t="shared" si="5"/>
        <v>-1532</v>
      </c>
      <c r="I25" s="42" t="s">
        <v>91</v>
      </c>
      <c r="J25" s="43" t="s">
        <v>92</v>
      </c>
      <c r="K25" s="42">
        <v>-1532</v>
      </c>
      <c r="L25" s="42" t="s">
        <v>93</v>
      </c>
      <c r="M25" s="43" t="s">
        <v>62</v>
      </c>
      <c r="N25" s="43"/>
      <c r="O25" s="44" t="s">
        <v>82</v>
      </c>
      <c r="P25" s="44" t="s">
        <v>63</v>
      </c>
    </row>
    <row r="26" spans="1:16" ht="12.75" customHeight="1" thickBot="1" x14ac:dyDescent="0.25">
      <c r="A26" s="10" t="str">
        <f t="shared" si="0"/>
        <v> AN 212.88 </v>
      </c>
      <c r="B26" s="3" t="str">
        <f t="shared" si="1"/>
        <v>I</v>
      </c>
      <c r="C26" s="10">
        <f t="shared" si="2"/>
        <v>20819.53</v>
      </c>
      <c r="D26" s="12" t="str">
        <f t="shared" si="3"/>
        <v>vis</v>
      </c>
      <c r="E26" s="41">
        <f>VLOOKUP(C26,A!C$21:E$973,3,FALSE)</f>
        <v>-1528.9961710568809</v>
      </c>
      <c r="F26" s="3" t="s">
        <v>50</v>
      </c>
      <c r="G26" s="12" t="str">
        <f t="shared" si="4"/>
        <v>20819.53</v>
      </c>
      <c r="H26" s="10">
        <f t="shared" si="5"/>
        <v>-1529</v>
      </c>
      <c r="I26" s="42" t="s">
        <v>94</v>
      </c>
      <c r="J26" s="43" t="s">
        <v>95</v>
      </c>
      <c r="K26" s="42">
        <v>-1529</v>
      </c>
      <c r="L26" s="42" t="s">
        <v>96</v>
      </c>
      <c r="M26" s="43" t="s">
        <v>62</v>
      </c>
      <c r="N26" s="43"/>
      <c r="O26" s="44" t="s">
        <v>82</v>
      </c>
      <c r="P26" s="44" t="s">
        <v>63</v>
      </c>
    </row>
    <row r="27" spans="1:16" ht="12.75" customHeight="1" thickBot="1" x14ac:dyDescent="0.25">
      <c r="A27" s="10" t="str">
        <f t="shared" si="0"/>
        <v> AN 212.88 </v>
      </c>
      <c r="B27" s="3" t="str">
        <f t="shared" si="1"/>
        <v>I</v>
      </c>
      <c r="C27" s="10">
        <f t="shared" si="2"/>
        <v>20871.57</v>
      </c>
      <c r="D27" s="12" t="str">
        <f t="shared" si="3"/>
        <v>vis</v>
      </c>
      <c r="E27" s="41">
        <f>VLOOKUP(C27,A!C$21:E$973,3,FALSE)</f>
        <v>-1522.9944180467778</v>
      </c>
      <c r="F27" s="3" t="s">
        <v>50</v>
      </c>
      <c r="G27" s="12" t="str">
        <f t="shared" si="4"/>
        <v>20871.57</v>
      </c>
      <c r="H27" s="10">
        <f t="shared" si="5"/>
        <v>-1523</v>
      </c>
      <c r="I27" s="42" t="s">
        <v>97</v>
      </c>
      <c r="J27" s="43" t="s">
        <v>98</v>
      </c>
      <c r="K27" s="42">
        <v>-1523</v>
      </c>
      <c r="L27" s="42" t="s">
        <v>99</v>
      </c>
      <c r="M27" s="43" t="s">
        <v>62</v>
      </c>
      <c r="N27" s="43"/>
      <c r="O27" s="44" t="s">
        <v>82</v>
      </c>
      <c r="P27" s="44" t="s">
        <v>63</v>
      </c>
    </row>
    <row r="28" spans="1:16" ht="12.75" customHeight="1" thickBot="1" x14ac:dyDescent="0.25">
      <c r="A28" s="10" t="str">
        <f t="shared" si="0"/>
        <v> PZ 4.157 </v>
      </c>
      <c r="B28" s="3" t="str">
        <f t="shared" si="1"/>
        <v>I</v>
      </c>
      <c r="C28" s="10">
        <f t="shared" si="2"/>
        <v>20897.28</v>
      </c>
      <c r="D28" s="12" t="str">
        <f t="shared" si="3"/>
        <v>vis</v>
      </c>
      <c r="E28" s="41">
        <f>VLOOKUP(C28,A!C$21:E$973,3,FALSE)</f>
        <v>-1520.0292937214563</v>
      </c>
      <c r="F28" s="3" t="s">
        <v>50</v>
      </c>
      <c r="G28" s="12" t="str">
        <f t="shared" si="4"/>
        <v>20897.28</v>
      </c>
      <c r="H28" s="10">
        <f t="shared" si="5"/>
        <v>-1520</v>
      </c>
      <c r="I28" s="42" t="s">
        <v>100</v>
      </c>
      <c r="J28" s="43" t="s">
        <v>101</v>
      </c>
      <c r="K28" s="42">
        <v>-1520</v>
      </c>
      <c r="L28" s="42" t="s">
        <v>102</v>
      </c>
      <c r="M28" s="43" t="s">
        <v>56</v>
      </c>
      <c r="N28" s="43"/>
      <c r="O28" s="44" t="s">
        <v>103</v>
      </c>
      <c r="P28" s="44" t="s">
        <v>104</v>
      </c>
    </row>
    <row r="29" spans="1:16" ht="12.75" customHeight="1" thickBot="1" x14ac:dyDescent="0.25">
      <c r="A29" s="10" t="str">
        <f t="shared" si="0"/>
        <v> AN 212.88 </v>
      </c>
      <c r="B29" s="3" t="str">
        <f t="shared" si="1"/>
        <v>I</v>
      </c>
      <c r="C29" s="10">
        <f t="shared" si="2"/>
        <v>20897.5</v>
      </c>
      <c r="D29" s="12" t="str">
        <f t="shared" si="3"/>
        <v>vis</v>
      </c>
      <c r="E29" s="41">
        <f>VLOOKUP(C29,A!C$21:E$973,3,FALSE)</f>
        <v>-1520.0039212068093</v>
      </c>
      <c r="F29" s="3" t="s">
        <v>50</v>
      </c>
      <c r="G29" s="12" t="str">
        <f t="shared" si="4"/>
        <v>20897.50</v>
      </c>
      <c r="H29" s="10">
        <f t="shared" si="5"/>
        <v>-1520</v>
      </c>
      <c r="I29" s="42" t="s">
        <v>105</v>
      </c>
      <c r="J29" s="43" t="s">
        <v>106</v>
      </c>
      <c r="K29" s="42">
        <v>-1520</v>
      </c>
      <c r="L29" s="42" t="s">
        <v>107</v>
      </c>
      <c r="M29" s="43" t="s">
        <v>62</v>
      </c>
      <c r="N29" s="43"/>
      <c r="O29" s="44" t="s">
        <v>82</v>
      </c>
      <c r="P29" s="44" t="s">
        <v>63</v>
      </c>
    </row>
    <row r="30" spans="1:16" ht="12.75" customHeight="1" thickBot="1" x14ac:dyDescent="0.25">
      <c r="A30" s="10" t="str">
        <f t="shared" si="0"/>
        <v> AN 212.88 </v>
      </c>
      <c r="B30" s="3" t="str">
        <f t="shared" si="1"/>
        <v>I</v>
      </c>
      <c r="C30" s="10">
        <f t="shared" si="2"/>
        <v>20923.45</v>
      </c>
      <c r="D30" s="12" t="str">
        <f t="shared" si="3"/>
        <v>vis</v>
      </c>
      <c r="E30" s="41">
        <f>VLOOKUP(C30,A!C$21:E$973,3,FALSE)</f>
        <v>-1517.0111177745998</v>
      </c>
      <c r="F30" s="3" t="s">
        <v>50</v>
      </c>
      <c r="G30" s="12" t="str">
        <f t="shared" si="4"/>
        <v>20923.45</v>
      </c>
      <c r="H30" s="10">
        <f t="shared" si="5"/>
        <v>-1517</v>
      </c>
      <c r="I30" s="42" t="s">
        <v>108</v>
      </c>
      <c r="J30" s="43" t="s">
        <v>109</v>
      </c>
      <c r="K30" s="42">
        <v>-1517</v>
      </c>
      <c r="L30" s="42" t="s">
        <v>110</v>
      </c>
      <c r="M30" s="43" t="s">
        <v>62</v>
      </c>
      <c r="N30" s="43"/>
      <c r="O30" s="44" t="s">
        <v>82</v>
      </c>
      <c r="P30" s="44" t="s">
        <v>63</v>
      </c>
    </row>
    <row r="31" spans="1:16" ht="12.75" customHeight="1" thickBot="1" x14ac:dyDescent="0.25">
      <c r="A31" s="10" t="str">
        <f t="shared" si="0"/>
        <v> AN 212.88 </v>
      </c>
      <c r="B31" s="3" t="str">
        <f t="shared" si="1"/>
        <v>I</v>
      </c>
      <c r="C31" s="10">
        <f t="shared" si="2"/>
        <v>20949.349999999999</v>
      </c>
      <c r="D31" s="12" t="str">
        <f t="shared" si="3"/>
        <v>vis</v>
      </c>
      <c r="E31" s="41">
        <f>VLOOKUP(C31,A!C$21:E$973,3,FALSE)</f>
        <v>-1514.0240808229926</v>
      </c>
      <c r="F31" s="3" t="s">
        <v>50</v>
      </c>
      <c r="G31" s="12" t="str">
        <f t="shared" si="4"/>
        <v>20949.35</v>
      </c>
      <c r="H31" s="10">
        <f t="shared" si="5"/>
        <v>-1514</v>
      </c>
      <c r="I31" s="42" t="s">
        <v>111</v>
      </c>
      <c r="J31" s="43" t="s">
        <v>112</v>
      </c>
      <c r="K31" s="42">
        <v>-1514</v>
      </c>
      <c r="L31" s="42" t="s">
        <v>113</v>
      </c>
      <c r="M31" s="43" t="s">
        <v>62</v>
      </c>
      <c r="N31" s="43"/>
      <c r="O31" s="44" t="s">
        <v>82</v>
      </c>
      <c r="P31" s="44" t="s">
        <v>63</v>
      </c>
    </row>
    <row r="32" spans="1:16" ht="12.75" customHeight="1" thickBot="1" x14ac:dyDescent="0.25">
      <c r="A32" s="10" t="str">
        <f t="shared" si="0"/>
        <v> AN 212.88 </v>
      </c>
      <c r="B32" s="3" t="str">
        <f t="shared" si="1"/>
        <v>I</v>
      </c>
      <c r="C32" s="10">
        <f t="shared" si="2"/>
        <v>21131.57</v>
      </c>
      <c r="D32" s="12" t="str">
        <f t="shared" si="3"/>
        <v>vis</v>
      </c>
      <c r="E32" s="41">
        <f>VLOOKUP(C32,A!C$21:E$973,3,FALSE)</f>
        <v>-1493.0087189186697</v>
      </c>
      <c r="F32" s="3" t="s">
        <v>50</v>
      </c>
      <c r="G32" s="12" t="str">
        <f t="shared" si="4"/>
        <v>21131.57</v>
      </c>
      <c r="H32" s="10">
        <f t="shared" si="5"/>
        <v>-1493</v>
      </c>
      <c r="I32" s="42" t="s">
        <v>114</v>
      </c>
      <c r="J32" s="43" t="s">
        <v>115</v>
      </c>
      <c r="K32" s="42">
        <v>-1493</v>
      </c>
      <c r="L32" s="42" t="s">
        <v>72</v>
      </c>
      <c r="M32" s="43" t="s">
        <v>62</v>
      </c>
      <c r="N32" s="43"/>
      <c r="O32" s="44" t="s">
        <v>82</v>
      </c>
      <c r="P32" s="44" t="s">
        <v>63</v>
      </c>
    </row>
    <row r="33" spans="1:16" ht="12.75" customHeight="1" thickBot="1" x14ac:dyDescent="0.25">
      <c r="A33" s="10" t="str">
        <f t="shared" si="0"/>
        <v> AN 212.88 </v>
      </c>
      <c r="B33" s="3" t="str">
        <f t="shared" si="1"/>
        <v>I</v>
      </c>
      <c r="C33" s="10">
        <f t="shared" si="2"/>
        <v>21157.52</v>
      </c>
      <c r="D33" s="12" t="str">
        <f t="shared" si="3"/>
        <v>vis</v>
      </c>
      <c r="E33" s="41">
        <f>VLOOKUP(C33,A!C$21:E$973,3,FALSE)</f>
        <v>-1490.0159154864605</v>
      </c>
      <c r="F33" s="3" t="s">
        <v>50</v>
      </c>
      <c r="G33" s="12" t="str">
        <f t="shared" si="4"/>
        <v>21157.52</v>
      </c>
      <c r="H33" s="10">
        <f t="shared" si="5"/>
        <v>-1490</v>
      </c>
      <c r="I33" s="42" t="s">
        <v>116</v>
      </c>
      <c r="J33" s="43" t="s">
        <v>117</v>
      </c>
      <c r="K33" s="42">
        <v>-1490</v>
      </c>
      <c r="L33" s="42" t="s">
        <v>118</v>
      </c>
      <c r="M33" s="43" t="s">
        <v>62</v>
      </c>
      <c r="N33" s="43"/>
      <c r="O33" s="44" t="s">
        <v>82</v>
      </c>
      <c r="P33" s="44" t="s">
        <v>63</v>
      </c>
    </row>
    <row r="34" spans="1:16" ht="12.75" customHeight="1" thickBot="1" x14ac:dyDescent="0.25">
      <c r="A34" s="10" t="str">
        <f t="shared" si="0"/>
        <v> AN 212.88 </v>
      </c>
      <c r="B34" s="3" t="str">
        <f t="shared" si="1"/>
        <v>I</v>
      </c>
      <c r="C34" s="10">
        <f t="shared" si="2"/>
        <v>21183.52</v>
      </c>
      <c r="D34" s="12" t="str">
        <f t="shared" si="3"/>
        <v>vis</v>
      </c>
      <c r="E34" s="41">
        <f>VLOOKUP(C34,A!C$21:E$973,3,FALSE)</f>
        <v>-1487.0173455736497</v>
      </c>
      <c r="F34" s="3" t="s">
        <v>50</v>
      </c>
      <c r="G34" s="12" t="str">
        <f t="shared" si="4"/>
        <v>21183.52</v>
      </c>
      <c r="H34" s="10">
        <f t="shared" si="5"/>
        <v>-1487</v>
      </c>
      <c r="I34" s="42" t="s">
        <v>119</v>
      </c>
      <c r="J34" s="43" t="s">
        <v>120</v>
      </c>
      <c r="K34" s="42">
        <v>-1487</v>
      </c>
      <c r="L34" s="42" t="s">
        <v>121</v>
      </c>
      <c r="M34" s="43" t="s">
        <v>62</v>
      </c>
      <c r="N34" s="43"/>
      <c r="O34" s="44" t="s">
        <v>82</v>
      </c>
      <c r="P34" s="44" t="s">
        <v>63</v>
      </c>
    </row>
    <row r="35" spans="1:16" ht="12.75" customHeight="1" thickBot="1" x14ac:dyDescent="0.25">
      <c r="A35" s="10" t="str">
        <f t="shared" si="0"/>
        <v> AN 212.88 </v>
      </c>
      <c r="B35" s="3" t="str">
        <f t="shared" si="1"/>
        <v>I</v>
      </c>
      <c r="C35" s="10">
        <f t="shared" si="2"/>
        <v>21625.47</v>
      </c>
      <c r="D35" s="12" t="str">
        <f t="shared" si="3"/>
        <v>vis</v>
      </c>
      <c r="E35" s="41">
        <f>VLOOKUP(C35,A!C$21:E$973,3,FALSE)</f>
        <v>-1436.0474235364672</v>
      </c>
      <c r="F35" s="3" t="s">
        <v>50</v>
      </c>
      <c r="G35" s="12" t="str">
        <f t="shared" si="4"/>
        <v>21625.47</v>
      </c>
      <c r="H35" s="10">
        <f t="shared" si="5"/>
        <v>-1436</v>
      </c>
      <c r="I35" s="42" t="s">
        <v>122</v>
      </c>
      <c r="J35" s="43" t="s">
        <v>123</v>
      </c>
      <c r="K35" s="42">
        <v>-1436</v>
      </c>
      <c r="L35" s="42" t="s">
        <v>124</v>
      </c>
      <c r="M35" s="43" t="s">
        <v>62</v>
      </c>
      <c r="N35" s="43"/>
      <c r="O35" s="44" t="s">
        <v>82</v>
      </c>
      <c r="P35" s="44" t="s">
        <v>63</v>
      </c>
    </row>
    <row r="36" spans="1:16" ht="12.75" customHeight="1" thickBot="1" x14ac:dyDescent="0.25">
      <c r="A36" s="10" t="str">
        <f t="shared" si="0"/>
        <v> AN 212.88 </v>
      </c>
      <c r="B36" s="3" t="str">
        <f t="shared" si="1"/>
        <v>I</v>
      </c>
      <c r="C36" s="10">
        <f t="shared" si="2"/>
        <v>22293.5</v>
      </c>
      <c r="D36" s="12" t="str">
        <f t="shared" si="3"/>
        <v>vis</v>
      </c>
      <c r="E36" s="41">
        <f>VLOOKUP(C36,A!C$21:E$973,3,FALSE)</f>
        <v>-1359.0037828112747</v>
      </c>
      <c r="F36" s="3" t="s">
        <v>50</v>
      </c>
      <c r="G36" s="12" t="str">
        <f t="shared" si="4"/>
        <v>22293.50</v>
      </c>
      <c r="H36" s="10">
        <f t="shared" si="5"/>
        <v>-1359</v>
      </c>
      <c r="I36" s="42" t="s">
        <v>125</v>
      </c>
      <c r="J36" s="43" t="s">
        <v>126</v>
      </c>
      <c r="K36" s="42">
        <v>-1359</v>
      </c>
      <c r="L36" s="42" t="s">
        <v>107</v>
      </c>
      <c r="M36" s="43" t="s">
        <v>62</v>
      </c>
      <c r="N36" s="43"/>
      <c r="O36" s="44" t="s">
        <v>73</v>
      </c>
      <c r="P36" s="44" t="s">
        <v>63</v>
      </c>
    </row>
    <row r="37" spans="1:16" ht="12.75" customHeight="1" thickBot="1" x14ac:dyDescent="0.25">
      <c r="A37" s="10" t="str">
        <f t="shared" si="0"/>
        <v> AN 212.88 </v>
      </c>
      <c r="B37" s="3" t="str">
        <f t="shared" si="1"/>
        <v>I</v>
      </c>
      <c r="C37" s="10">
        <f t="shared" si="2"/>
        <v>22380.38</v>
      </c>
      <c r="D37" s="12" t="str">
        <f t="shared" si="3"/>
        <v>vis</v>
      </c>
      <c r="E37" s="41">
        <f>VLOOKUP(C37,A!C$21:E$973,3,FALSE)</f>
        <v>-1348.9839461180054</v>
      </c>
      <c r="F37" s="3" t="s">
        <v>50</v>
      </c>
      <c r="G37" s="12" t="str">
        <f t="shared" si="4"/>
        <v>22380.38</v>
      </c>
      <c r="H37" s="10">
        <f t="shared" si="5"/>
        <v>-1349</v>
      </c>
      <c r="I37" s="42" t="s">
        <v>127</v>
      </c>
      <c r="J37" s="43" t="s">
        <v>128</v>
      </c>
      <c r="K37" s="42">
        <v>-1349</v>
      </c>
      <c r="L37" s="42" t="s">
        <v>129</v>
      </c>
      <c r="M37" s="43" t="s">
        <v>62</v>
      </c>
      <c r="N37" s="43"/>
      <c r="O37" s="44" t="s">
        <v>82</v>
      </c>
      <c r="P37" s="44" t="s">
        <v>63</v>
      </c>
    </row>
    <row r="38" spans="1:16" ht="12.75" customHeight="1" thickBot="1" x14ac:dyDescent="0.25">
      <c r="A38" s="10" t="str">
        <f t="shared" si="0"/>
        <v> AN 212.88 </v>
      </c>
      <c r="B38" s="3" t="str">
        <f t="shared" si="1"/>
        <v>I</v>
      </c>
      <c r="C38" s="10">
        <f t="shared" si="2"/>
        <v>22449.41</v>
      </c>
      <c r="D38" s="12" t="str">
        <f t="shared" si="3"/>
        <v>vis</v>
      </c>
      <c r="E38" s="41">
        <f>VLOOKUP(C38,A!C$21:E$973,3,FALSE)</f>
        <v>-1341.0227429994927</v>
      </c>
      <c r="F38" s="3" t="s">
        <v>50</v>
      </c>
      <c r="G38" s="12" t="str">
        <f t="shared" si="4"/>
        <v>22449.41</v>
      </c>
      <c r="H38" s="10">
        <f t="shared" si="5"/>
        <v>-1341</v>
      </c>
      <c r="I38" s="42" t="s">
        <v>130</v>
      </c>
      <c r="J38" s="43" t="s">
        <v>131</v>
      </c>
      <c r="K38" s="42">
        <v>-1341</v>
      </c>
      <c r="L38" s="42" t="s">
        <v>132</v>
      </c>
      <c r="M38" s="43" t="s">
        <v>62</v>
      </c>
      <c r="N38" s="43"/>
      <c r="O38" s="44" t="s">
        <v>82</v>
      </c>
      <c r="P38" s="44" t="s">
        <v>63</v>
      </c>
    </row>
    <row r="39" spans="1:16" x14ac:dyDescent="0.2">
      <c r="B39" s="3"/>
      <c r="E39" s="41"/>
      <c r="F39" s="3"/>
    </row>
    <row r="40" spans="1:16" x14ac:dyDescent="0.2">
      <c r="B40" s="3"/>
      <c r="E40" s="41"/>
      <c r="F40" s="3"/>
    </row>
    <row r="41" spans="1:16" x14ac:dyDescent="0.2">
      <c r="B41" s="3"/>
      <c r="E41" s="41"/>
      <c r="F41" s="3"/>
    </row>
    <row r="42" spans="1:16" x14ac:dyDescent="0.2">
      <c r="B42" s="3"/>
      <c r="E42" s="41"/>
      <c r="F42" s="3"/>
    </row>
    <row r="43" spans="1:16" x14ac:dyDescent="0.2">
      <c r="B43" s="3"/>
      <c r="E43" s="41"/>
      <c r="F43" s="3"/>
    </row>
    <row r="44" spans="1:16" x14ac:dyDescent="0.2">
      <c r="B44" s="3"/>
      <c r="E44" s="41"/>
      <c r="F44" s="3"/>
    </row>
    <row r="45" spans="1:16" x14ac:dyDescent="0.2">
      <c r="B45" s="3"/>
      <c r="E45" s="41"/>
      <c r="F45" s="3"/>
    </row>
    <row r="46" spans="1:16" x14ac:dyDescent="0.2">
      <c r="B46" s="3"/>
      <c r="E46" s="41"/>
      <c r="F46" s="3"/>
    </row>
    <row r="47" spans="1:16" x14ac:dyDescent="0.2">
      <c r="B47" s="3"/>
      <c r="E47" s="41"/>
      <c r="F47" s="3"/>
    </row>
    <row r="48" spans="1:16" x14ac:dyDescent="0.2">
      <c r="B48" s="3"/>
      <c r="E48" s="41"/>
      <c r="F48" s="3"/>
    </row>
    <row r="49" spans="2:6" x14ac:dyDescent="0.2">
      <c r="B49" s="3"/>
      <c r="E49" s="41"/>
      <c r="F49" s="3"/>
    </row>
    <row r="50" spans="2:6" x14ac:dyDescent="0.2">
      <c r="B50" s="3"/>
      <c r="E50" s="41"/>
      <c r="F50" s="3"/>
    </row>
    <row r="51" spans="2:6" x14ac:dyDescent="0.2">
      <c r="B51" s="3"/>
      <c r="E51" s="41"/>
      <c r="F51" s="3"/>
    </row>
    <row r="52" spans="2:6" x14ac:dyDescent="0.2">
      <c r="B52" s="3"/>
      <c r="E52" s="41"/>
      <c r="F52" s="3"/>
    </row>
    <row r="53" spans="2:6" x14ac:dyDescent="0.2">
      <c r="B53" s="3"/>
      <c r="E53" s="41"/>
      <c r="F53" s="3"/>
    </row>
    <row r="54" spans="2:6" x14ac:dyDescent="0.2">
      <c r="B54" s="3"/>
      <c r="E54" s="41"/>
      <c r="F54" s="3"/>
    </row>
    <row r="55" spans="2:6" x14ac:dyDescent="0.2">
      <c r="B55" s="3"/>
      <c r="E55" s="41"/>
      <c r="F55" s="3"/>
    </row>
    <row r="56" spans="2:6" x14ac:dyDescent="0.2">
      <c r="B56" s="3"/>
      <c r="E56" s="41"/>
      <c r="F56" s="3"/>
    </row>
    <row r="57" spans="2:6" x14ac:dyDescent="0.2">
      <c r="B57" s="3"/>
      <c r="E57" s="41"/>
      <c r="F57" s="3"/>
    </row>
    <row r="58" spans="2:6" x14ac:dyDescent="0.2">
      <c r="B58" s="3"/>
      <c r="E58" s="41"/>
      <c r="F58" s="3"/>
    </row>
    <row r="59" spans="2:6" x14ac:dyDescent="0.2">
      <c r="B59" s="3"/>
      <c r="E59" s="41"/>
      <c r="F59" s="3"/>
    </row>
    <row r="60" spans="2:6" x14ac:dyDescent="0.2">
      <c r="B60" s="3"/>
      <c r="E60" s="41"/>
      <c r="F60" s="3"/>
    </row>
    <row r="61" spans="2:6" x14ac:dyDescent="0.2">
      <c r="B61" s="3"/>
      <c r="E61" s="41"/>
      <c r="F61" s="3"/>
    </row>
    <row r="62" spans="2:6" x14ac:dyDescent="0.2">
      <c r="B62" s="3"/>
      <c r="E62" s="41"/>
      <c r="F62" s="3"/>
    </row>
    <row r="63" spans="2:6" x14ac:dyDescent="0.2">
      <c r="B63" s="3"/>
      <c r="E63" s="41"/>
      <c r="F63" s="3"/>
    </row>
    <row r="64" spans="2:6" x14ac:dyDescent="0.2">
      <c r="B64" s="3"/>
      <c r="E64" s="41"/>
      <c r="F64" s="3"/>
    </row>
    <row r="65" spans="2:6" x14ac:dyDescent="0.2">
      <c r="B65" s="3"/>
      <c r="E65" s="41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</sheetData>
  <phoneticPr fontId="7" type="noConversion"/>
  <hyperlinks>
    <hyperlink ref="P12" r:id="rId1" display="http://www.bav-astro.de/sfs/BAVM_link.php?BAVMnr=186"/>
    <hyperlink ref="P13" r:id="rId2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2024-02-11T05:41:46Z</dcterms:modified>
</cp:coreProperties>
</file>