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0C65CDB-8045-4C1C-8EB0-27E2CFD1811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3" i="1" l="1"/>
  <c r="Q44" i="1"/>
  <c r="Q47" i="1"/>
  <c r="Q59" i="1"/>
  <c r="Q67" i="1"/>
  <c r="G12" i="2"/>
  <c r="C12" i="2"/>
  <c r="G17" i="2"/>
  <c r="C17" i="2"/>
  <c r="G16" i="2"/>
  <c r="C16" i="2"/>
  <c r="G15" i="2"/>
  <c r="C15" i="2"/>
  <c r="G11" i="2"/>
  <c r="C11" i="2"/>
  <c r="G14" i="2"/>
  <c r="C14" i="2"/>
  <c r="G13" i="2"/>
  <c r="C13" i="2"/>
  <c r="H12" i="2"/>
  <c r="D12" i="2"/>
  <c r="B12" i="2"/>
  <c r="A12" i="2"/>
  <c r="H17" i="2"/>
  <c r="D17" i="2"/>
  <c r="B17" i="2"/>
  <c r="A17" i="2"/>
  <c r="H16" i="2"/>
  <c r="D16" i="2"/>
  <c r="B16" i="2"/>
  <c r="A16" i="2"/>
  <c r="H15" i="2"/>
  <c r="D15" i="2"/>
  <c r="B15" i="2"/>
  <c r="A15" i="2"/>
  <c r="H11" i="2"/>
  <c r="D11" i="2"/>
  <c r="B11" i="2"/>
  <c r="A11" i="2"/>
  <c r="H14" i="2"/>
  <c r="D14" i="2"/>
  <c r="B14" i="2"/>
  <c r="A14" i="2"/>
  <c r="H13" i="2"/>
  <c r="D13" i="2"/>
  <c r="B13" i="2"/>
  <c r="A13" i="2"/>
  <c r="G11" i="1"/>
  <c r="F11" i="1"/>
  <c r="E14" i="1"/>
  <c r="E15" i="1" s="1"/>
  <c r="C17" i="1"/>
  <c r="Q38" i="1"/>
  <c r="Q39" i="1"/>
  <c r="Q40" i="1"/>
  <c r="Q41" i="1"/>
  <c r="Q42" i="1"/>
  <c r="Q46" i="1"/>
  <c r="Q48" i="1"/>
  <c r="Q49" i="1"/>
  <c r="Q50" i="1"/>
  <c r="Q51" i="1"/>
  <c r="Q52" i="1"/>
  <c r="Q53" i="1"/>
  <c r="Q54" i="1"/>
  <c r="Q55" i="1"/>
  <c r="Q56" i="1"/>
  <c r="Q57" i="1"/>
  <c r="Q58" i="1"/>
  <c r="Q60" i="1"/>
  <c r="Q61" i="1"/>
  <c r="Q62" i="1"/>
  <c r="Q63" i="1"/>
  <c r="Q64" i="1"/>
  <c r="Q65" i="1"/>
  <c r="Q66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68" i="1"/>
  <c r="C7" i="1"/>
  <c r="E43" i="1"/>
  <c r="F43" i="1"/>
  <c r="C8" i="1"/>
  <c r="Q45" i="1"/>
  <c r="E17" i="2"/>
  <c r="E13" i="2"/>
  <c r="G64" i="1"/>
  <c r="J64" i="1"/>
  <c r="E62" i="1"/>
  <c r="F62" i="1"/>
  <c r="G62" i="1"/>
  <c r="J62" i="1"/>
  <c r="E53" i="1"/>
  <c r="F53" i="1"/>
  <c r="G53" i="1"/>
  <c r="J53" i="1"/>
  <c r="G46" i="1"/>
  <c r="J46" i="1"/>
  <c r="E42" i="1"/>
  <c r="F42" i="1"/>
  <c r="E34" i="1"/>
  <c r="F34" i="1"/>
  <c r="G28" i="1"/>
  <c r="J28" i="1"/>
  <c r="E26" i="1"/>
  <c r="F26" i="1"/>
  <c r="G26" i="1"/>
  <c r="J26" i="1"/>
  <c r="E47" i="1"/>
  <c r="F47" i="1"/>
  <c r="G47" i="1"/>
  <c r="K47" i="1"/>
  <c r="E68" i="1"/>
  <c r="F68" i="1"/>
  <c r="E58" i="1"/>
  <c r="F58" i="1"/>
  <c r="E50" i="1"/>
  <c r="F50" i="1"/>
  <c r="G50" i="1"/>
  <c r="J50" i="1"/>
  <c r="E39" i="1"/>
  <c r="F39" i="1"/>
  <c r="G39" i="1"/>
  <c r="J39" i="1"/>
  <c r="E31" i="1"/>
  <c r="F31" i="1"/>
  <c r="E23" i="1"/>
  <c r="F23" i="1"/>
  <c r="G66" i="1"/>
  <c r="J66" i="1"/>
  <c r="E64" i="1"/>
  <c r="F64" i="1"/>
  <c r="G57" i="1"/>
  <c r="J57" i="1"/>
  <c r="E55" i="1"/>
  <c r="F55" i="1"/>
  <c r="G55" i="1"/>
  <c r="J55" i="1"/>
  <c r="G49" i="1"/>
  <c r="J49" i="1"/>
  <c r="E46" i="1"/>
  <c r="F46" i="1"/>
  <c r="E36" i="1"/>
  <c r="F36" i="1"/>
  <c r="G36" i="1"/>
  <c r="J36" i="1"/>
  <c r="G30" i="1"/>
  <c r="J30" i="1"/>
  <c r="E28" i="1"/>
  <c r="F28" i="1"/>
  <c r="G22" i="1"/>
  <c r="J22" i="1"/>
  <c r="E67" i="1"/>
  <c r="F67" i="1"/>
  <c r="G67" i="1"/>
  <c r="K67" i="1"/>
  <c r="E61" i="1"/>
  <c r="F61" i="1"/>
  <c r="G61" i="1"/>
  <c r="J61" i="1"/>
  <c r="E52" i="1"/>
  <c r="F52" i="1"/>
  <c r="G52" i="1"/>
  <c r="J52" i="1"/>
  <c r="E41" i="1"/>
  <c r="F41" i="1"/>
  <c r="G41" i="1"/>
  <c r="J41" i="1"/>
  <c r="E33" i="1"/>
  <c r="F33" i="1"/>
  <c r="G33" i="1"/>
  <c r="J33" i="1"/>
  <c r="E25" i="1"/>
  <c r="F25" i="1"/>
  <c r="G25" i="1"/>
  <c r="J25" i="1"/>
  <c r="E44" i="1"/>
  <c r="F44" i="1"/>
  <c r="G44" i="1"/>
  <c r="K44" i="1"/>
  <c r="E66" i="1"/>
  <c r="F66" i="1"/>
  <c r="G60" i="1"/>
  <c r="J60" i="1"/>
  <c r="E57" i="1"/>
  <c r="F57" i="1"/>
  <c r="G51" i="1"/>
  <c r="J51" i="1"/>
  <c r="E49" i="1"/>
  <c r="F49" i="1"/>
  <c r="E38" i="1"/>
  <c r="F38" i="1"/>
  <c r="G38" i="1"/>
  <c r="J38" i="1"/>
  <c r="G32" i="1"/>
  <c r="J32" i="1"/>
  <c r="E30" i="1"/>
  <c r="F30" i="1"/>
  <c r="G24" i="1"/>
  <c r="J24" i="1"/>
  <c r="E22" i="1"/>
  <c r="F22" i="1"/>
  <c r="E63" i="1"/>
  <c r="F63" i="1"/>
  <c r="G63" i="1"/>
  <c r="J63" i="1"/>
  <c r="E54" i="1"/>
  <c r="F54" i="1"/>
  <c r="G54" i="1"/>
  <c r="J54" i="1"/>
  <c r="E45" i="1"/>
  <c r="F45" i="1"/>
  <c r="G45" i="1"/>
  <c r="H45" i="1"/>
  <c r="E35" i="1"/>
  <c r="F35" i="1"/>
  <c r="G35" i="1"/>
  <c r="J35" i="1"/>
  <c r="E27" i="1"/>
  <c r="F27" i="1"/>
  <c r="G27" i="1"/>
  <c r="J27" i="1"/>
  <c r="E59" i="1"/>
  <c r="F59" i="1"/>
  <c r="G59" i="1"/>
  <c r="K59" i="1"/>
  <c r="G43" i="1"/>
  <c r="K43" i="1"/>
  <c r="E60" i="1"/>
  <c r="F60" i="1"/>
  <c r="E51" i="1"/>
  <c r="F51" i="1"/>
  <c r="G42" i="1"/>
  <c r="J42" i="1"/>
  <c r="E40" i="1"/>
  <c r="F40" i="1"/>
  <c r="G40" i="1"/>
  <c r="J40" i="1"/>
  <c r="G34" i="1"/>
  <c r="J34" i="1"/>
  <c r="E32" i="1"/>
  <c r="F32" i="1"/>
  <c r="E24" i="1"/>
  <c r="F24" i="1"/>
  <c r="G68" i="1"/>
  <c r="I68" i="1"/>
  <c r="E65" i="1"/>
  <c r="F65" i="1"/>
  <c r="G65" i="1"/>
  <c r="J65" i="1"/>
  <c r="G58" i="1"/>
  <c r="J58" i="1"/>
  <c r="E56" i="1"/>
  <c r="F56" i="1"/>
  <c r="G56" i="1"/>
  <c r="J56" i="1"/>
  <c r="E48" i="1"/>
  <c r="F48" i="1"/>
  <c r="G48" i="1"/>
  <c r="J48" i="1"/>
  <c r="E37" i="1"/>
  <c r="F37" i="1"/>
  <c r="G37" i="1"/>
  <c r="J37" i="1"/>
  <c r="G31" i="1"/>
  <c r="J31" i="1"/>
  <c r="E29" i="1"/>
  <c r="F29" i="1"/>
  <c r="G29" i="1"/>
  <c r="J29" i="1"/>
  <c r="G23" i="1"/>
  <c r="J23" i="1"/>
  <c r="E21" i="1"/>
  <c r="F21" i="1"/>
  <c r="G21" i="1"/>
  <c r="J21" i="1"/>
  <c r="E16" i="2"/>
  <c r="E11" i="2"/>
  <c r="E15" i="2"/>
  <c r="E12" i="2"/>
  <c r="E14" i="2"/>
  <c r="C12" i="1"/>
  <c r="C11" i="1"/>
  <c r="O47" i="1" l="1"/>
  <c r="O60" i="1"/>
  <c r="O25" i="1"/>
  <c r="O52" i="1"/>
  <c r="O64" i="1"/>
  <c r="O58" i="1"/>
  <c r="O48" i="1"/>
  <c r="O22" i="1"/>
  <c r="O49" i="1"/>
  <c r="O65" i="1"/>
  <c r="O68" i="1"/>
  <c r="O57" i="1"/>
  <c r="O31" i="1"/>
  <c r="O45" i="1"/>
  <c r="O33" i="1"/>
  <c r="O44" i="1"/>
  <c r="O39" i="1"/>
  <c r="O67" i="1"/>
  <c r="O24" i="1"/>
  <c r="O55" i="1"/>
  <c r="O61" i="1"/>
  <c r="O23" i="1"/>
  <c r="O41" i="1"/>
  <c r="O27" i="1"/>
  <c r="O42" i="1"/>
  <c r="O66" i="1"/>
  <c r="O29" i="1"/>
  <c r="O38" i="1"/>
  <c r="C15" i="1"/>
  <c r="O28" i="1"/>
  <c r="O36" i="1"/>
  <c r="O51" i="1"/>
  <c r="O50" i="1"/>
  <c r="O26" i="1"/>
  <c r="O53" i="1"/>
  <c r="O35" i="1"/>
  <c r="O63" i="1"/>
  <c r="O37" i="1"/>
  <c r="O43" i="1"/>
  <c r="O54" i="1"/>
  <c r="O59" i="1"/>
  <c r="O30" i="1"/>
  <c r="O34" i="1"/>
  <c r="O62" i="1"/>
  <c r="O46" i="1"/>
  <c r="O40" i="1"/>
  <c r="O21" i="1"/>
  <c r="O56" i="1"/>
  <c r="O32" i="1"/>
  <c r="C16" i="1"/>
  <c r="D18" i="1" s="1"/>
  <c r="C18" i="1" l="1"/>
  <c r="C2" i="1" s="1"/>
  <c r="E16" i="1"/>
  <c r="E17" i="1" s="1"/>
</calcChain>
</file>

<file path=xl/sharedStrings.xml><?xml version="1.0" encoding="utf-8"?>
<sst xmlns="http://schemas.openxmlformats.org/spreadsheetml/2006/main" count="167" uniqueCount="92">
  <si>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</si>
  <si>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</si>
  <si>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</si>
  <si>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</si>
  <si>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</si>
  <si>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</si>
  <si>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</si>
  <si>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</si>
  <si>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</si>
  <si>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</si>
  <si>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</si>
  <si>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</si>
  <si>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</si>
  <si>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</si>
  <si>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</si>
  <si>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</si>
  <si>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</si>
  <si>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</si>
  <si>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</si>
  <si>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</si>
  <si>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</si>
  <si>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</si>
  <si>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</si>
  <si>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</si>
  <si>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</si>
  <si>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</si>
  <si>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</si>
  <si>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BBSAG</t>
  </si>
  <si>
    <t>Paschke A</t>
  </si>
  <si>
    <t>BBSAG Bull.117</t>
  </si>
  <si>
    <t>B</t>
  </si>
  <si>
    <t>IBVS 5090</t>
  </si>
  <si>
    <t>IBVS</t>
  </si>
  <si>
    <t>II</t>
  </si>
  <si>
    <t># of data points:</t>
  </si>
  <si>
    <t>EA/SD:</t>
  </si>
  <si>
    <t>SV Gem / GSC 01868-00220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</si>
  <si>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</si>
  <si>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</si>
  <si>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</si>
  <si>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</si>
  <si>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</si>
  <si>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</si>
  <si>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</si>
  <si>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My time zone &gt;&gt;&gt;&gt;&gt;</t>
  </si>
  <si>
    <t>(PST=8, PDT=MDT=7, MDT=CST=6, etc.)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</si>
  <si>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</si>
  <si>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</si>
  <si>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</si>
  <si>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</si>
  <si>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</si>
  <si>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</si>
  <si>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</si>
  <si>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</si>
  <si>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</si>
  <si>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</si>
  <si>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</si>
  <si>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</si>
  <si>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2418646.45 </t>
  </si>
  <si>
    <t> 05.12.1909 22:48 </t>
  </si>
  <si>
    <t> -0.01 </t>
  </si>
  <si>
    <t>V </t>
  </si>
  <si>
    <t> S.Enebo </t>
  </si>
  <si>
    <t> AN 183.289 </t>
  </si>
  <si>
    <t>2418662.46 </t>
  </si>
  <si>
    <t> 21.12.1909 23:02 </t>
  </si>
  <si>
    <t> -0.03 </t>
  </si>
  <si>
    <t>2418662.488 </t>
  </si>
  <si>
    <t> 21.12.1909 23:42 </t>
  </si>
  <si>
    <t> 0.000 </t>
  </si>
  <si>
    <t> E.Woodward </t>
  </si>
  <si>
    <t> HB 917.7 </t>
  </si>
  <si>
    <t>2418678.50 </t>
  </si>
  <si>
    <t> 07.01.1910 00:00 </t>
  </si>
  <si>
    <t>2424535.35 </t>
  </si>
  <si>
    <t> 19.01.1926 20:24 </t>
  </si>
  <si>
    <t> -0.11 </t>
  </si>
  <si>
    <t> W.Zessewitsch </t>
  </si>
  <si>
    <t> IODE 4.2.51 </t>
  </si>
  <si>
    <t>2433546.942 </t>
  </si>
  <si>
    <t> 22.09.1950 10:36 </t>
  </si>
  <si>
    <t> -0.291 </t>
  </si>
  <si>
    <t> S.Kaho </t>
  </si>
  <si>
    <t> BTOK 49.385 </t>
  </si>
  <si>
    <t>2450397.39 </t>
  </si>
  <si>
    <t> 09.11.1996 21:21 </t>
  </si>
  <si>
    <t> -1.59 </t>
  </si>
  <si>
    <t>E </t>
  </si>
  <si>
    <t>?</t>
  </si>
  <si>
    <t> A.Paschke </t>
  </si>
  <si>
    <t> BBS 117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</si>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</sst>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 Gem - O-C Diagr.</a:t>
            </a:r>
          </a:p>
        </c:rich>
      </c:tx>
      <c:layout>
        <c:manualLayout>
          <c:xMode val="edge"/>
          <c:yMode val="edge"/>
          <c:x val="0.336777293334200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47941700774088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-807</c:v>
                </c:pt>
                <c:pt idx="1">
                  <c:v>-748</c:v>
                </c:pt>
                <c:pt idx="2">
                  <c:v>-630</c:v>
                </c:pt>
                <c:pt idx="3">
                  <c:v>-628</c:v>
                </c:pt>
                <c:pt idx="4">
                  <c:v>-625</c:v>
                </c:pt>
                <c:pt idx="5">
                  <c:v>-623</c:v>
                </c:pt>
                <c:pt idx="6">
                  <c:v>-621</c:v>
                </c:pt>
                <c:pt idx="7">
                  <c:v>-609</c:v>
                </c:pt>
                <c:pt idx="8">
                  <c:v>-575</c:v>
                </c:pt>
                <c:pt idx="9">
                  <c:v>-569</c:v>
                </c:pt>
                <c:pt idx="10">
                  <c:v>-465</c:v>
                </c:pt>
                <c:pt idx="11">
                  <c:v>-459</c:v>
                </c:pt>
                <c:pt idx="12">
                  <c:v>-455</c:v>
                </c:pt>
                <c:pt idx="13">
                  <c:v>-454</c:v>
                </c:pt>
                <c:pt idx="14">
                  <c:v>-436</c:v>
                </c:pt>
                <c:pt idx="15">
                  <c:v>-291</c:v>
                </c:pt>
                <c:pt idx="16">
                  <c:v>-283</c:v>
                </c:pt>
                <c:pt idx="17">
                  <c:v>-277</c:v>
                </c:pt>
                <c:pt idx="18">
                  <c:v>-171</c:v>
                </c:pt>
                <c:pt idx="19">
                  <c:v>-113</c:v>
                </c:pt>
                <c:pt idx="20">
                  <c:v>-104</c:v>
                </c:pt>
                <c:pt idx="21">
                  <c:v>-91</c:v>
                </c:pt>
                <c:pt idx="22">
                  <c:v>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20</c:v>
                </c:pt>
                <c:pt idx="28">
                  <c:v>75</c:v>
                </c:pt>
                <c:pt idx="29">
                  <c:v>195</c:v>
                </c:pt>
                <c:pt idx="30">
                  <c:v>357</c:v>
                </c:pt>
                <c:pt idx="31">
                  <c:v>535</c:v>
                </c:pt>
                <c:pt idx="32">
                  <c:v>536</c:v>
                </c:pt>
                <c:pt idx="33">
                  <c:v>553</c:v>
                </c:pt>
                <c:pt idx="34">
                  <c:v>661</c:v>
                </c:pt>
                <c:pt idx="35">
                  <c:v>723</c:v>
                </c:pt>
                <c:pt idx="36">
                  <c:v>828</c:v>
                </c:pt>
                <c:pt idx="37">
                  <c:v>1006</c:v>
                </c:pt>
                <c:pt idx="38">
                  <c:v>1466</c:v>
                </c:pt>
                <c:pt idx="39">
                  <c:v>2008</c:v>
                </c:pt>
                <c:pt idx="40">
                  <c:v>2355</c:v>
                </c:pt>
                <c:pt idx="41">
                  <c:v>2356</c:v>
                </c:pt>
                <c:pt idx="42">
                  <c:v>2372</c:v>
                </c:pt>
                <c:pt idx="43">
                  <c:v>2448</c:v>
                </c:pt>
                <c:pt idx="44">
                  <c:v>2462</c:v>
                </c:pt>
                <c:pt idx="45">
                  <c:v>3008</c:v>
                </c:pt>
                <c:pt idx="46">
                  <c:v>3715.5</c:v>
                </c:pt>
                <c:pt idx="47">
                  <c:v>7921.5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74-4E19-A0F4-7EC5651D76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-807</c:v>
                </c:pt>
                <c:pt idx="1">
                  <c:v>-748</c:v>
                </c:pt>
                <c:pt idx="2">
                  <c:v>-630</c:v>
                </c:pt>
                <c:pt idx="3">
                  <c:v>-628</c:v>
                </c:pt>
                <c:pt idx="4">
                  <c:v>-625</c:v>
                </c:pt>
                <c:pt idx="5">
                  <c:v>-623</c:v>
                </c:pt>
                <c:pt idx="6">
                  <c:v>-621</c:v>
                </c:pt>
                <c:pt idx="7">
                  <c:v>-609</c:v>
                </c:pt>
                <c:pt idx="8">
                  <c:v>-575</c:v>
                </c:pt>
                <c:pt idx="9">
                  <c:v>-569</c:v>
                </c:pt>
                <c:pt idx="10">
                  <c:v>-465</c:v>
                </c:pt>
                <c:pt idx="11">
                  <c:v>-459</c:v>
                </c:pt>
                <c:pt idx="12">
                  <c:v>-455</c:v>
                </c:pt>
                <c:pt idx="13">
                  <c:v>-454</c:v>
                </c:pt>
                <c:pt idx="14">
                  <c:v>-436</c:v>
                </c:pt>
                <c:pt idx="15">
                  <c:v>-291</c:v>
                </c:pt>
                <c:pt idx="16">
                  <c:v>-283</c:v>
                </c:pt>
                <c:pt idx="17">
                  <c:v>-277</c:v>
                </c:pt>
                <c:pt idx="18">
                  <c:v>-171</c:v>
                </c:pt>
                <c:pt idx="19">
                  <c:v>-113</c:v>
                </c:pt>
                <c:pt idx="20">
                  <c:v>-104</c:v>
                </c:pt>
                <c:pt idx="21">
                  <c:v>-91</c:v>
                </c:pt>
                <c:pt idx="22">
                  <c:v>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20</c:v>
                </c:pt>
                <c:pt idx="28">
                  <c:v>75</c:v>
                </c:pt>
                <c:pt idx="29">
                  <c:v>195</c:v>
                </c:pt>
                <c:pt idx="30">
                  <c:v>357</c:v>
                </c:pt>
                <c:pt idx="31">
                  <c:v>535</c:v>
                </c:pt>
                <c:pt idx="32">
                  <c:v>536</c:v>
                </c:pt>
                <c:pt idx="33">
                  <c:v>553</c:v>
                </c:pt>
                <c:pt idx="34">
                  <c:v>661</c:v>
                </c:pt>
                <c:pt idx="35">
                  <c:v>723</c:v>
                </c:pt>
                <c:pt idx="36">
                  <c:v>828</c:v>
                </c:pt>
                <c:pt idx="37">
                  <c:v>1006</c:v>
                </c:pt>
                <c:pt idx="38">
                  <c:v>1466</c:v>
                </c:pt>
                <c:pt idx="39">
                  <c:v>2008</c:v>
                </c:pt>
                <c:pt idx="40">
                  <c:v>2355</c:v>
                </c:pt>
                <c:pt idx="41">
                  <c:v>2356</c:v>
                </c:pt>
                <c:pt idx="42">
                  <c:v>2372</c:v>
                </c:pt>
                <c:pt idx="43">
                  <c:v>2448</c:v>
                </c:pt>
                <c:pt idx="44">
                  <c:v>2462</c:v>
                </c:pt>
                <c:pt idx="45">
                  <c:v>3008</c:v>
                </c:pt>
                <c:pt idx="46">
                  <c:v>3715.5</c:v>
                </c:pt>
                <c:pt idx="47">
                  <c:v>7921.5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47">
                  <c:v>0.40974560000177007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74-4E19-A0F4-7EC5651D76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-807</c:v>
                </c:pt>
                <c:pt idx="1">
                  <c:v>-748</c:v>
                </c:pt>
                <c:pt idx="2">
                  <c:v>-630</c:v>
                </c:pt>
                <c:pt idx="3">
                  <c:v>-628</c:v>
                </c:pt>
                <c:pt idx="4">
                  <c:v>-625</c:v>
                </c:pt>
                <c:pt idx="5">
                  <c:v>-623</c:v>
                </c:pt>
                <c:pt idx="6">
                  <c:v>-621</c:v>
                </c:pt>
                <c:pt idx="7">
                  <c:v>-609</c:v>
                </c:pt>
                <c:pt idx="8">
                  <c:v>-575</c:v>
                </c:pt>
                <c:pt idx="9">
                  <c:v>-569</c:v>
                </c:pt>
                <c:pt idx="10">
                  <c:v>-465</c:v>
                </c:pt>
                <c:pt idx="11">
                  <c:v>-459</c:v>
                </c:pt>
                <c:pt idx="12">
                  <c:v>-455</c:v>
                </c:pt>
                <c:pt idx="13">
                  <c:v>-454</c:v>
                </c:pt>
                <c:pt idx="14">
                  <c:v>-436</c:v>
                </c:pt>
                <c:pt idx="15">
                  <c:v>-291</c:v>
                </c:pt>
                <c:pt idx="16">
                  <c:v>-283</c:v>
                </c:pt>
                <c:pt idx="17">
                  <c:v>-277</c:v>
                </c:pt>
                <c:pt idx="18">
                  <c:v>-171</c:v>
                </c:pt>
                <c:pt idx="19">
                  <c:v>-113</c:v>
                </c:pt>
                <c:pt idx="20">
                  <c:v>-104</c:v>
                </c:pt>
                <c:pt idx="21">
                  <c:v>-91</c:v>
                </c:pt>
                <c:pt idx="22">
                  <c:v>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20</c:v>
                </c:pt>
                <c:pt idx="28">
                  <c:v>75</c:v>
                </c:pt>
                <c:pt idx="29">
                  <c:v>195</c:v>
                </c:pt>
                <c:pt idx="30">
                  <c:v>357</c:v>
                </c:pt>
                <c:pt idx="31">
                  <c:v>535</c:v>
                </c:pt>
                <c:pt idx="32">
                  <c:v>536</c:v>
                </c:pt>
                <c:pt idx="33">
                  <c:v>553</c:v>
                </c:pt>
                <c:pt idx="34">
                  <c:v>661</c:v>
                </c:pt>
                <c:pt idx="35">
                  <c:v>723</c:v>
                </c:pt>
                <c:pt idx="36">
                  <c:v>828</c:v>
                </c:pt>
                <c:pt idx="37">
                  <c:v>1006</c:v>
                </c:pt>
                <c:pt idx="38">
                  <c:v>1466</c:v>
                </c:pt>
                <c:pt idx="39">
                  <c:v>2008</c:v>
                </c:pt>
                <c:pt idx="40">
                  <c:v>2355</c:v>
                </c:pt>
                <c:pt idx="41">
                  <c:v>2356</c:v>
                </c:pt>
                <c:pt idx="42">
                  <c:v>2372</c:v>
                </c:pt>
                <c:pt idx="43">
                  <c:v>2448</c:v>
                </c:pt>
                <c:pt idx="44">
                  <c:v>2462</c:v>
                </c:pt>
                <c:pt idx="45">
                  <c:v>3008</c:v>
                </c:pt>
                <c:pt idx="46">
                  <c:v>3715.5</c:v>
                </c:pt>
                <c:pt idx="47">
                  <c:v>7921.5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2.3131199999625096E-2</c:v>
                </c:pt>
                <c:pt idx="1">
                  <c:v>-0.13104320000093139</c:v>
                </c:pt>
                <c:pt idx="2">
                  <c:v>5.9607999999570893E-2</c:v>
                </c:pt>
                <c:pt idx="3">
                  <c:v>-3.063520000250719E-2</c:v>
                </c:pt>
                <c:pt idx="4">
                  <c:v>-0.12800000000061118</c:v>
                </c:pt>
                <c:pt idx="5">
                  <c:v>-8.1243200000244542E-2</c:v>
                </c:pt>
                <c:pt idx="6">
                  <c:v>-6.6486400000940193E-2</c:v>
                </c:pt>
                <c:pt idx="7">
                  <c:v>-0.20294560000002093</c:v>
                </c:pt>
                <c:pt idx="8">
                  <c:v>-8.2080000000132713E-2</c:v>
                </c:pt>
                <c:pt idx="9">
                  <c:v>-0.1388096000009682</c:v>
                </c:pt>
                <c:pt idx="10">
                  <c:v>6.554399999731686E-2</c:v>
                </c:pt>
                <c:pt idx="11">
                  <c:v>4.8814399997354485E-2</c:v>
                </c:pt>
                <c:pt idx="12">
                  <c:v>1.5328000001318287E-2</c:v>
                </c:pt>
                <c:pt idx="13">
                  <c:v>5.8206399997288827E-2</c:v>
                </c:pt>
                <c:pt idx="14">
                  <c:v>-0.23798240000178339</c:v>
                </c:pt>
                <c:pt idx="15">
                  <c:v>8.7385599999834085E-2</c:v>
                </c:pt>
                <c:pt idx="16">
                  <c:v>2.0412800000485731E-2</c:v>
                </c:pt>
                <c:pt idx="17">
                  <c:v>-3.7316800000553485E-2</c:v>
                </c:pt>
                <c:pt idx="18">
                  <c:v>0.15779359999578446</c:v>
                </c:pt>
                <c:pt idx="19">
                  <c:v>2.274079999915557E-2</c:v>
                </c:pt>
                <c:pt idx="20">
                  <c:v>-7.0353600003727479E-2</c:v>
                </c:pt>
                <c:pt idx="21">
                  <c:v>-0.10793439999906695</c:v>
                </c:pt>
                <c:pt idx="25">
                  <c:v>0.19399999999950523</c:v>
                </c:pt>
                <c:pt idx="27">
                  <c:v>-8.7432000000262633E-2</c:v>
                </c:pt>
                <c:pt idx="28">
                  <c:v>-0.12712000000101398</c:v>
                </c:pt>
                <c:pt idx="29">
                  <c:v>-0.13971200000014505</c:v>
                </c:pt>
                <c:pt idx="30">
                  <c:v>0.11658879999959026</c:v>
                </c:pt>
                <c:pt idx="31">
                  <c:v>5.194399999891175E-2</c:v>
                </c:pt>
                <c:pt idx="32">
                  <c:v>6.6822400000091875E-2</c:v>
                </c:pt>
                <c:pt idx="33">
                  <c:v>-0.22424479999972391</c:v>
                </c:pt>
                <c:pt idx="34">
                  <c:v>7.5622399999701884E-2</c:v>
                </c:pt>
                <c:pt idx="35">
                  <c:v>-9.1916800000035437E-2</c:v>
                </c:pt>
                <c:pt idx="36">
                  <c:v>5.8315199999924516E-2</c:v>
                </c:pt>
                <c:pt idx="37">
                  <c:v>9.667039999840199E-2</c:v>
                </c:pt>
                <c:pt idx="39">
                  <c:v>-5.2172800002153963E-2</c:v>
                </c:pt>
                <c:pt idx="40">
                  <c:v>-2.6368000002548797E-2</c:v>
                </c:pt>
                <c:pt idx="41">
                  <c:v>-8.6489599998458289E-2</c:v>
                </c:pt>
                <c:pt idx="42">
                  <c:v>-0.29043520000050194</c:v>
                </c:pt>
                <c:pt idx="43">
                  <c:v>0.38332319999972242</c:v>
                </c:pt>
                <c:pt idx="44">
                  <c:v>0.12362080000093556</c:v>
                </c:pt>
                <c:pt idx="45">
                  <c:v>-4.3772800003353041E-2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74-4E19-A0F4-7EC5651D76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-807</c:v>
                </c:pt>
                <c:pt idx="1">
                  <c:v>-748</c:v>
                </c:pt>
                <c:pt idx="2">
                  <c:v>-630</c:v>
                </c:pt>
                <c:pt idx="3">
                  <c:v>-628</c:v>
                </c:pt>
                <c:pt idx="4">
                  <c:v>-625</c:v>
                </c:pt>
                <c:pt idx="5">
                  <c:v>-623</c:v>
                </c:pt>
                <c:pt idx="6">
                  <c:v>-621</c:v>
                </c:pt>
                <c:pt idx="7">
                  <c:v>-609</c:v>
                </c:pt>
                <c:pt idx="8">
                  <c:v>-575</c:v>
                </c:pt>
                <c:pt idx="9">
                  <c:v>-569</c:v>
                </c:pt>
                <c:pt idx="10">
                  <c:v>-465</c:v>
                </c:pt>
                <c:pt idx="11">
                  <c:v>-459</c:v>
                </c:pt>
                <c:pt idx="12">
                  <c:v>-455</c:v>
                </c:pt>
                <c:pt idx="13">
                  <c:v>-454</c:v>
                </c:pt>
                <c:pt idx="14">
                  <c:v>-436</c:v>
                </c:pt>
                <c:pt idx="15">
                  <c:v>-291</c:v>
                </c:pt>
                <c:pt idx="16">
                  <c:v>-283</c:v>
                </c:pt>
                <c:pt idx="17">
                  <c:v>-277</c:v>
                </c:pt>
                <c:pt idx="18">
                  <c:v>-171</c:v>
                </c:pt>
                <c:pt idx="19">
                  <c:v>-113</c:v>
                </c:pt>
                <c:pt idx="20">
                  <c:v>-104</c:v>
                </c:pt>
                <c:pt idx="21">
                  <c:v>-91</c:v>
                </c:pt>
                <c:pt idx="22">
                  <c:v>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20</c:v>
                </c:pt>
                <c:pt idx="28">
                  <c:v>75</c:v>
                </c:pt>
                <c:pt idx="29">
                  <c:v>195</c:v>
                </c:pt>
                <c:pt idx="30">
                  <c:v>357</c:v>
                </c:pt>
                <c:pt idx="31">
                  <c:v>535</c:v>
                </c:pt>
                <c:pt idx="32">
                  <c:v>536</c:v>
                </c:pt>
                <c:pt idx="33">
                  <c:v>553</c:v>
                </c:pt>
                <c:pt idx="34">
                  <c:v>661</c:v>
                </c:pt>
                <c:pt idx="35">
                  <c:v>723</c:v>
                </c:pt>
                <c:pt idx="36">
                  <c:v>828</c:v>
                </c:pt>
                <c:pt idx="37">
                  <c:v>1006</c:v>
                </c:pt>
                <c:pt idx="38">
                  <c:v>1466</c:v>
                </c:pt>
                <c:pt idx="39">
                  <c:v>2008</c:v>
                </c:pt>
                <c:pt idx="40">
                  <c:v>2355</c:v>
                </c:pt>
                <c:pt idx="41">
                  <c:v>2356</c:v>
                </c:pt>
                <c:pt idx="42">
                  <c:v>2372</c:v>
                </c:pt>
                <c:pt idx="43">
                  <c:v>2448</c:v>
                </c:pt>
                <c:pt idx="44">
                  <c:v>2462</c:v>
                </c:pt>
                <c:pt idx="45">
                  <c:v>3008</c:v>
                </c:pt>
                <c:pt idx="46">
                  <c:v>3715.5</c:v>
                </c:pt>
                <c:pt idx="47">
                  <c:v>7921.5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2">
                  <c:v>-1.3513599998987047E-2</c:v>
                </c:pt>
                <c:pt idx="23">
                  <c:v>-2.8000000002066372E-2</c:v>
                </c:pt>
                <c:pt idx="26">
                  <c:v>-1.2486400002671871E-2</c:v>
                </c:pt>
                <c:pt idx="38">
                  <c:v>-0.11226560000068275</c:v>
                </c:pt>
                <c:pt idx="46">
                  <c:v>-0.29080480000266107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74-4E19-A0F4-7EC5651D76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-807</c:v>
                </c:pt>
                <c:pt idx="1">
                  <c:v>-748</c:v>
                </c:pt>
                <c:pt idx="2">
                  <c:v>-630</c:v>
                </c:pt>
                <c:pt idx="3">
                  <c:v>-628</c:v>
                </c:pt>
                <c:pt idx="4">
                  <c:v>-625</c:v>
                </c:pt>
                <c:pt idx="5">
                  <c:v>-623</c:v>
                </c:pt>
                <c:pt idx="6">
                  <c:v>-621</c:v>
                </c:pt>
                <c:pt idx="7">
                  <c:v>-609</c:v>
                </c:pt>
                <c:pt idx="8">
                  <c:v>-575</c:v>
                </c:pt>
                <c:pt idx="9">
                  <c:v>-569</c:v>
                </c:pt>
                <c:pt idx="10">
                  <c:v>-465</c:v>
                </c:pt>
                <c:pt idx="11">
                  <c:v>-459</c:v>
                </c:pt>
                <c:pt idx="12">
                  <c:v>-455</c:v>
                </c:pt>
                <c:pt idx="13">
                  <c:v>-454</c:v>
                </c:pt>
                <c:pt idx="14">
                  <c:v>-436</c:v>
                </c:pt>
                <c:pt idx="15">
                  <c:v>-291</c:v>
                </c:pt>
                <c:pt idx="16">
                  <c:v>-283</c:v>
                </c:pt>
                <c:pt idx="17">
                  <c:v>-277</c:v>
                </c:pt>
                <c:pt idx="18">
                  <c:v>-171</c:v>
                </c:pt>
                <c:pt idx="19">
                  <c:v>-113</c:v>
                </c:pt>
                <c:pt idx="20">
                  <c:v>-104</c:v>
                </c:pt>
                <c:pt idx="21">
                  <c:v>-91</c:v>
                </c:pt>
                <c:pt idx="22">
                  <c:v>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20</c:v>
                </c:pt>
                <c:pt idx="28">
                  <c:v>75</c:v>
                </c:pt>
                <c:pt idx="29">
                  <c:v>195</c:v>
                </c:pt>
                <c:pt idx="30">
                  <c:v>357</c:v>
                </c:pt>
                <c:pt idx="31">
                  <c:v>535</c:v>
                </c:pt>
                <c:pt idx="32">
                  <c:v>536</c:v>
                </c:pt>
                <c:pt idx="33">
                  <c:v>553</c:v>
                </c:pt>
                <c:pt idx="34">
                  <c:v>661</c:v>
                </c:pt>
                <c:pt idx="35">
                  <c:v>723</c:v>
                </c:pt>
                <c:pt idx="36">
                  <c:v>828</c:v>
                </c:pt>
                <c:pt idx="37">
                  <c:v>1006</c:v>
                </c:pt>
                <c:pt idx="38">
                  <c:v>1466</c:v>
                </c:pt>
                <c:pt idx="39">
                  <c:v>2008</c:v>
                </c:pt>
                <c:pt idx="40">
                  <c:v>2355</c:v>
                </c:pt>
                <c:pt idx="41">
                  <c:v>2356</c:v>
                </c:pt>
                <c:pt idx="42">
                  <c:v>2372</c:v>
                </c:pt>
                <c:pt idx="43">
                  <c:v>2448</c:v>
                </c:pt>
                <c:pt idx="44">
                  <c:v>2462</c:v>
                </c:pt>
                <c:pt idx="45">
                  <c:v>3008</c:v>
                </c:pt>
                <c:pt idx="46">
                  <c:v>3715.5</c:v>
                </c:pt>
                <c:pt idx="47">
                  <c:v>7921.5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74-4E19-A0F4-7EC5651D76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-807</c:v>
                </c:pt>
                <c:pt idx="1">
                  <c:v>-748</c:v>
                </c:pt>
                <c:pt idx="2">
                  <c:v>-630</c:v>
                </c:pt>
                <c:pt idx="3">
                  <c:v>-628</c:v>
                </c:pt>
                <c:pt idx="4">
                  <c:v>-625</c:v>
                </c:pt>
                <c:pt idx="5">
                  <c:v>-623</c:v>
                </c:pt>
                <c:pt idx="6">
                  <c:v>-621</c:v>
                </c:pt>
                <c:pt idx="7">
                  <c:v>-609</c:v>
                </c:pt>
                <c:pt idx="8">
                  <c:v>-575</c:v>
                </c:pt>
                <c:pt idx="9">
                  <c:v>-569</c:v>
                </c:pt>
                <c:pt idx="10">
                  <c:v>-465</c:v>
                </c:pt>
                <c:pt idx="11">
                  <c:v>-459</c:v>
                </c:pt>
                <c:pt idx="12">
                  <c:v>-455</c:v>
                </c:pt>
                <c:pt idx="13">
                  <c:v>-454</c:v>
                </c:pt>
                <c:pt idx="14">
                  <c:v>-436</c:v>
                </c:pt>
                <c:pt idx="15">
                  <c:v>-291</c:v>
                </c:pt>
                <c:pt idx="16">
                  <c:v>-283</c:v>
                </c:pt>
                <c:pt idx="17">
                  <c:v>-277</c:v>
                </c:pt>
                <c:pt idx="18">
                  <c:v>-171</c:v>
                </c:pt>
                <c:pt idx="19">
                  <c:v>-113</c:v>
                </c:pt>
                <c:pt idx="20">
                  <c:v>-104</c:v>
                </c:pt>
                <c:pt idx="21">
                  <c:v>-91</c:v>
                </c:pt>
                <c:pt idx="22">
                  <c:v>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20</c:v>
                </c:pt>
                <c:pt idx="28">
                  <c:v>75</c:v>
                </c:pt>
                <c:pt idx="29">
                  <c:v>195</c:v>
                </c:pt>
                <c:pt idx="30">
                  <c:v>357</c:v>
                </c:pt>
                <c:pt idx="31">
                  <c:v>535</c:v>
                </c:pt>
                <c:pt idx="32">
                  <c:v>536</c:v>
                </c:pt>
                <c:pt idx="33">
                  <c:v>553</c:v>
                </c:pt>
                <c:pt idx="34">
                  <c:v>661</c:v>
                </c:pt>
                <c:pt idx="35">
                  <c:v>723</c:v>
                </c:pt>
                <c:pt idx="36">
                  <c:v>828</c:v>
                </c:pt>
                <c:pt idx="37">
                  <c:v>1006</c:v>
                </c:pt>
                <c:pt idx="38">
                  <c:v>1466</c:v>
                </c:pt>
                <c:pt idx="39">
                  <c:v>2008</c:v>
                </c:pt>
                <c:pt idx="40">
                  <c:v>2355</c:v>
                </c:pt>
                <c:pt idx="41">
                  <c:v>2356</c:v>
                </c:pt>
                <c:pt idx="42">
                  <c:v>2372</c:v>
                </c:pt>
                <c:pt idx="43">
                  <c:v>2448</c:v>
                </c:pt>
                <c:pt idx="44">
                  <c:v>2462</c:v>
                </c:pt>
                <c:pt idx="45">
                  <c:v>3008</c:v>
                </c:pt>
                <c:pt idx="46">
                  <c:v>3715.5</c:v>
                </c:pt>
                <c:pt idx="47">
                  <c:v>7921.5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74-4E19-A0F4-7EC5651D76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6">
                    <c:v>0</c:v>
                  </c:pt>
                  <c:pt idx="38">
                    <c:v>0</c:v>
                  </c:pt>
                  <c:pt idx="46">
                    <c:v>0</c:v>
                  </c:pt>
                  <c:pt idx="47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-807</c:v>
                </c:pt>
                <c:pt idx="1">
                  <c:v>-748</c:v>
                </c:pt>
                <c:pt idx="2">
                  <c:v>-630</c:v>
                </c:pt>
                <c:pt idx="3">
                  <c:v>-628</c:v>
                </c:pt>
                <c:pt idx="4">
                  <c:v>-625</c:v>
                </c:pt>
                <c:pt idx="5">
                  <c:v>-623</c:v>
                </c:pt>
                <c:pt idx="6">
                  <c:v>-621</c:v>
                </c:pt>
                <c:pt idx="7">
                  <c:v>-609</c:v>
                </c:pt>
                <c:pt idx="8">
                  <c:v>-575</c:v>
                </c:pt>
                <c:pt idx="9">
                  <c:v>-569</c:v>
                </c:pt>
                <c:pt idx="10">
                  <c:v>-465</c:v>
                </c:pt>
                <c:pt idx="11">
                  <c:v>-459</c:v>
                </c:pt>
                <c:pt idx="12">
                  <c:v>-455</c:v>
                </c:pt>
                <c:pt idx="13">
                  <c:v>-454</c:v>
                </c:pt>
                <c:pt idx="14">
                  <c:v>-436</c:v>
                </c:pt>
                <c:pt idx="15">
                  <c:v>-291</c:v>
                </c:pt>
                <c:pt idx="16">
                  <c:v>-283</c:v>
                </c:pt>
                <c:pt idx="17">
                  <c:v>-277</c:v>
                </c:pt>
                <c:pt idx="18">
                  <c:v>-171</c:v>
                </c:pt>
                <c:pt idx="19">
                  <c:v>-113</c:v>
                </c:pt>
                <c:pt idx="20">
                  <c:v>-104</c:v>
                </c:pt>
                <c:pt idx="21">
                  <c:v>-91</c:v>
                </c:pt>
                <c:pt idx="22">
                  <c:v>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20</c:v>
                </c:pt>
                <c:pt idx="28">
                  <c:v>75</c:v>
                </c:pt>
                <c:pt idx="29">
                  <c:v>195</c:v>
                </c:pt>
                <c:pt idx="30">
                  <c:v>357</c:v>
                </c:pt>
                <c:pt idx="31">
                  <c:v>535</c:v>
                </c:pt>
                <c:pt idx="32">
                  <c:v>536</c:v>
                </c:pt>
                <c:pt idx="33">
                  <c:v>553</c:v>
                </c:pt>
                <c:pt idx="34">
                  <c:v>661</c:v>
                </c:pt>
                <c:pt idx="35">
                  <c:v>723</c:v>
                </c:pt>
                <c:pt idx="36">
                  <c:v>828</c:v>
                </c:pt>
                <c:pt idx="37">
                  <c:v>1006</c:v>
                </c:pt>
                <c:pt idx="38">
                  <c:v>1466</c:v>
                </c:pt>
                <c:pt idx="39">
                  <c:v>2008</c:v>
                </c:pt>
                <c:pt idx="40">
                  <c:v>2355</c:v>
                </c:pt>
                <c:pt idx="41">
                  <c:v>2356</c:v>
                </c:pt>
                <c:pt idx="42">
                  <c:v>2372</c:v>
                </c:pt>
                <c:pt idx="43">
                  <c:v>2448</c:v>
                </c:pt>
                <c:pt idx="44">
                  <c:v>2462</c:v>
                </c:pt>
                <c:pt idx="45">
                  <c:v>3008</c:v>
                </c:pt>
                <c:pt idx="46">
                  <c:v>3715.5</c:v>
                </c:pt>
                <c:pt idx="47">
                  <c:v>7921.5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74-4E19-A0F4-7EC5651D76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-807</c:v>
                </c:pt>
                <c:pt idx="1">
                  <c:v>-748</c:v>
                </c:pt>
                <c:pt idx="2">
                  <c:v>-630</c:v>
                </c:pt>
                <c:pt idx="3">
                  <c:v>-628</c:v>
                </c:pt>
                <c:pt idx="4">
                  <c:v>-625</c:v>
                </c:pt>
                <c:pt idx="5">
                  <c:v>-623</c:v>
                </c:pt>
                <c:pt idx="6">
                  <c:v>-621</c:v>
                </c:pt>
                <c:pt idx="7">
                  <c:v>-609</c:v>
                </c:pt>
                <c:pt idx="8">
                  <c:v>-575</c:v>
                </c:pt>
                <c:pt idx="9">
                  <c:v>-569</c:v>
                </c:pt>
                <c:pt idx="10">
                  <c:v>-465</c:v>
                </c:pt>
                <c:pt idx="11">
                  <c:v>-459</c:v>
                </c:pt>
                <c:pt idx="12">
                  <c:v>-455</c:v>
                </c:pt>
                <c:pt idx="13">
                  <c:v>-454</c:v>
                </c:pt>
                <c:pt idx="14">
                  <c:v>-436</c:v>
                </c:pt>
                <c:pt idx="15">
                  <c:v>-291</c:v>
                </c:pt>
                <c:pt idx="16">
                  <c:v>-283</c:v>
                </c:pt>
                <c:pt idx="17">
                  <c:v>-277</c:v>
                </c:pt>
                <c:pt idx="18">
                  <c:v>-171</c:v>
                </c:pt>
                <c:pt idx="19">
                  <c:v>-113</c:v>
                </c:pt>
                <c:pt idx="20">
                  <c:v>-104</c:v>
                </c:pt>
                <c:pt idx="21">
                  <c:v>-91</c:v>
                </c:pt>
                <c:pt idx="22">
                  <c:v>-4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20</c:v>
                </c:pt>
                <c:pt idx="28">
                  <c:v>75</c:v>
                </c:pt>
                <c:pt idx="29">
                  <c:v>195</c:v>
                </c:pt>
                <c:pt idx="30">
                  <c:v>357</c:v>
                </c:pt>
                <c:pt idx="31">
                  <c:v>535</c:v>
                </c:pt>
                <c:pt idx="32">
                  <c:v>536</c:v>
                </c:pt>
                <c:pt idx="33">
                  <c:v>553</c:v>
                </c:pt>
                <c:pt idx="34">
                  <c:v>661</c:v>
                </c:pt>
                <c:pt idx="35">
                  <c:v>723</c:v>
                </c:pt>
                <c:pt idx="36">
                  <c:v>828</c:v>
                </c:pt>
                <c:pt idx="37">
                  <c:v>1006</c:v>
                </c:pt>
                <c:pt idx="38">
                  <c:v>1466</c:v>
                </c:pt>
                <c:pt idx="39">
                  <c:v>2008</c:v>
                </c:pt>
                <c:pt idx="40">
                  <c:v>2355</c:v>
                </c:pt>
                <c:pt idx="41">
                  <c:v>2356</c:v>
                </c:pt>
                <c:pt idx="42">
                  <c:v>2372</c:v>
                </c:pt>
                <c:pt idx="43">
                  <c:v>2448</c:v>
                </c:pt>
                <c:pt idx="44">
                  <c:v>2462</c:v>
                </c:pt>
                <c:pt idx="45">
                  <c:v>3008</c:v>
                </c:pt>
                <c:pt idx="46">
                  <c:v>3715.5</c:v>
                </c:pt>
                <c:pt idx="47">
                  <c:v>7921.5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-5.161711394200004E-2</c:v>
                </c:pt>
                <c:pt idx="1">
                  <c:v>-5.0083300871360148E-2</c:v>
                </c:pt>
                <c:pt idx="2">
                  <c:v>-4.7015674730080378E-2</c:v>
                </c:pt>
                <c:pt idx="3">
                  <c:v>-4.6963681066668851E-2</c:v>
                </c:pt>
                <c:pt idx="4">
                  <c:v>-4.6885690571551571E-2</c:v>
                </c:pt>
                <c:pt idx="5">
                  <c:v>-4.6833696908140043E-2</c:v>
                </c:pt>
                <c:pt idx="6">
                  <c:v>-4.6781703244728523E-2</c:v>
                </c:pt>
                <c:pt idx="7">
                  <c:v>-4.6469741264259401E-2</c:v>
                </c:pt>
                <c:pt idx="8">
                  <c:v>-4.5585848986263527E-2</c:v>
                </c:pt>
                <c:pt idx="9">
                  <c:v>-4.5429867996028966E-2</c:v>
                </c:pt>
                <c:pt idx="10">
                  <c:v>-4.2726197498629839E-2</c:v>
                </c:pt>
                <c:pt idx="11">
                  <c:v>-4.2570216508395271E-2</c:v>
                </c:pt>
                <c:pt idx="12">
                  <c:v>-4.2466229181572231E-2</c:v>
                </c:pt>
                <c:pt idx="13">
                  <c:v>-4.244023234986647E-2</c:v>
                </c:pt>
                <c:pt idx="14">
                  <c:v>-4.1972289379162774E-2</c:v>
                </c:pt>
                <c:pt idx="15">
                  <c:v>-3.8202748781827459E-2</c:v>
                </c:pt>
                <c:pt idx="16">
                  <c:v>-3.799477412818137E-2</c:v>
                </c:pt>
                <c:pt idx="17">
                  <c:v>-3.7838793137946802E-2</c:v>
                </c:pt>
                <c:pt idx="18">
                  <c:v>-3.5083128977136155E-2</c:v>
                </c:pt>
                <c:pt idx="19">
                  <c:v>-3.357531273820203E-2</c:v>
                </c:pt>
                <c:pt idx="20">
                  <c:v>-3.3341341252850182E-2</c:v>
                </c:pt>
                <c:pt idx="21">
                  <c:v>-3.3003382440675293E-2</c:v>
                </c:pt>
                <c:pt idx="22">
                  <c:v>-3.0741658082274102E-2</c:v>
                </c:pt>
                <c:pt idx="23">
                  <c:v>-3.0637670755451058E-2</c:v>
                </c:pt>
                <c:pt idx="24">
                  <c:v>-3.0637670755451058E-2</c:v>
                </c:pt>
                <c:pt idx="25">
                  <c:v>-3.0637670755451058E-2</c:v>
                </c:pt>
                <c:pt idx="26">
                  <c:v>-3.0533683428628014E-2</c:v>
                </c:pt>
                <c:pt idx="27">
                  <c:v>-3.0117734121335841E-2</c:v>
                </c:pt>
                <c:pt idx="28">
                  <c:v>-2.8687908377518997E-2</c:v>
                </c:pt>
                <c:pt idx="29">
                  <c:v>-2.55682885728277E-2</c:v>
                </c:pt>
                <c:pt idx="30">
                  <c:v>-2.1356801836494445E-2</c:v>
                </c:pt>
                <c:pt idx="31">
                  <c:v>-1.672936579286902E-2</c:v>
                </c:pt>
                <c:pt idx="32">
                  <c:v>-1.670336896116326E-2</c:v>
                </c:pt>
                <c:pt idx="33">
                  <c:v>-1.6261422822165326E-2</c:v>
                </c:pt>
                <c:pt idx="34">
                  <c:v>-1.3453764997943159E-2</c:v>
                </c:pt>
                <c:pt idx="35">
                  <c:v>-1.1841961432185986E-2</c:v>
                </c:pt>
                <c:pt idx="36">
                  <c:v>-9.1122941030811026E-3</c:v>
                </c:pt>
                <c:pt idx="37">
                  <c:v>-4.4848580594556743E-3</c:v>
                </c:pt>
                <c:pt idx="38">
                  <c:v>7.4736845251943025E-3</c:v>
                </c:pt>
                <c:pt idx="39">
                  <c:v>2.1563967309716662E-2</c:v>
                </c:pt>
                <c:pt idx="40">
                  <c:v>3.058486791161567E-2</c:v>
                </c:pt>
                <c:pt idx="41">
                  <c:v>3.061086474332143E-2</c:v>
                </c:pt>
                <c:pt idx="42">
                  <c:v>3.10268140506136E-2</c:v>
                </c:pt>
                <c:pt idx="43">
                  <c:v>3.3002573260251425E-2</c:v>
                </c:pt>
                <c:pt idx="44">
                  <c:v>3.3366528904132081E-2</c:v>
                </c:pt>
                <c:pt idx="45">
                  <c:v>4.7560799015477481E-2</c:v>
                </c:pt>
                <c:pt idx="46">
                  <c:v>6.595355744730326E-2</c:v>
                </c:pt>
                <c:pt idx="47">
                  <c:v>0.17529623160173324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74-4E19-A0F4-7EC5651D7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689832"/>
        <c:axId val="1"/>
      </c:scatterChart>
      <c:valAx>
        <c:axId val="705689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89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0</xdr:row>
      <xdr:rowOff>47624</xdr:rowOff>
    </xdr:from>
    <xdr:to>
      <xdr:col>17</xdr:col>
      <xdr:colOff>457199</xdr:colOff>
      <xdr:row>18</xdr:row>
      <xdr:rowOff>76199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725D8BF-B5E8-AF86-3646-9F9265DA8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65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>
      <c r="A2" t="s">
        <v>24</v>
      </c>
      <c r="B2" s="12" t="s">
        <v>35</v>
      </c>
      <c r="C2">
        <f ca="1">C18-0.1*D18</f>
        <v>50394.751862073506</v>
      </c>
    </row>
    <row r="4" spans="1:7">
      <c r="A4" s="7" t="s">
        <v>0</v>
      </c>
      <c r="C4" s="3">
        <v>18662.488000000001</v>
      </c>
      <c r="D4" s="4">
        <v>4.0061216000000002</v>
      </c>
    </row>
    <row r="6" spans="1:7">
      <c r="A6" s="7" t="s">
        <v>1</v>
      </c>
    </row>
    <row r="7" spans="1:7">
      <c r="A7" t="s">
        <v>2</v>
      </c>
      <c r="C7">
        <f>+C4</f>
        <v>18662.488000000001</v>
      </c>
    </row>
    <row r="8" spans="1:7">
      <c r="A8" t="s">
        <v>3</v>
      </c>
      <c r="C8">
        <f>+D4</f>
        <v>4.0061216000000002</v>
      </c>
    </row>
    <row r="9" spans="1:7">
      <c r="A9" s="30" t="s">
        <v>44</v>
      </c>
      <c r="B9" s="13"/>
      <c r="C9" s="18">
        <v>-9.5</v>
      </c>
      <c r="D9" s="13" t="s">
        <v>45</v>
      </c>
    </row>
    <row r="10" spans="1:7" ht="13.5" thickBot="1">
      <c r="C10" s="6" t="s">
        <v>20</v>
      </c>
      <c r="D10" s="6" t="s">
        <v>21</v>
      </c>
    </row>
    <row r="11" spans="1:7">
      <c r="A11" s="13" t="s">
        <v>16</v>
      </c>
      <c r="B11" s="13"/>
      <c r="C11" s="14">
        <f ca="1">INTERCEPT(INDIRECT($G$11):G992,INDIRECT($F$11):F992)</f>
        <v>-3.0637670755451058E-2</v>
      </c>
      <c r="D11" s="5"/>
      <c r="E11" s="13"/>
      <c r="F11" s="15" t="str">
        <f>"F"&amp;E19</f>
        <v>F21</v>
      </c>
      <c r="G11" s="16" t="str">
        <f>"G"&amp;E19</f>
        <v>G21</v>
      </c>
    </row>
    <row r="12" spans="1:7">
      <c r="A12" s="13" t="s">
        <v>17</v>
      </c>
      <c r="B12" s="13"/>
      <c r="C12" s="14">
        <f ca="1">SLOPE(INDIRECT($G$11):G992,INDIRECT($F$11):F992)</f>
        <v>2.5996831705760818E-5</v>
      </c>
      <c r="D12" s="5"/>
      <c r="E12" s="13"/>
    </row>
    <row r="13" spans="1:7">
      <c r="A13" s="13" t="s">
        <v>19</v>
      </c>
      <c r="B13" s="13"/>
      <c r="C13" s="5" t="s">
        <v>14</v>
      </c>
      <c r="D13" s="17" t="s">
        <v>37</v>
      </c>
      <c r="E13" s="18">
        <v>1</v>
      </c>
    </row>
    <row r="14" spans="1:7">
      <c r="A14" s="13"/>
      <c r="B14" s="13"/>
      <c r="C14" s="13"/>
      <c r="D14" s="17" t="s">
        <v>38</v>
      </c>
      <c r="E14" s="19">
        <f ca="1">NOW()+15018.5+$C$9/24</f>
        <v>60351.785364930554</v>
      </c>
    </row>
    <row r="15" spans="1:7">
      <c r="A15" s="20" t="s">
        <v>18</v>
      </c>
      <c r="B15" s="13"/>
      <c r="C15" s="21">
        <f ca="1">(C7+C11)+(C8+C12)*INT(MAX(F21:F3533))</f>
        <v>50395.152476833187</v>
      </c>
      <c r="D15" s="17" t="s">
        <v>39</v>
      </c>
      <c r="E15" s="19">
        <f ca="1">ROUND(2*(E14-$C$7)/$C$8,0)/2+E13</f>
        <v>10407.5</v>
      </c>
    </row>
    <row r="16" spans="1:7">
      <c r="A16" s="22" t="s">
        <v>4</v>
      </c>
      <c r="B16" s="13"/>
      <c r="C16" s="23">
        <f ca="1">+C8+C12</f>
        <v>4.0061475968317062</v>
      </c>
      <c r="D16" s="17" t="s">
        <v>40</v>
      </c>
      <c r="E16" s="16">
        <f ca="1">ROUND(2*(E14-$C$15)/$C$16,0)/2+E13</f>
        <v>2486.5</v>
      </c>
    </row>
    <row r="17" spans="1:17" ht="13.5" thickBot="1">
      <c r="A17" s="17" t="s">
        <v>34</v>
      </c>
      <c r="B17" s="13"/>
      <c r="C17" s="13">
        <f>COUNT(C21:C2191)</f>
        <v>48</v>
      </c>
      <c r="D17" s="17" t="s">
        <v>41</v>
      </c>
      <c r="E17" s="24">
        <f ca="1">+$C$15+$C$16*E16-15018.5-$C$9/24</f>
        <v>45338.334309688558</v>
      </c>
    </row>
    <row r="18" spans="1:17">
      <c r="A18" s="22" t="s">
        <v>5</v>
      </c>
      <c r="B18" s="13"/>
      <c r="C18" s="25">
        <f ca="1">+C15</f>
        <v>50395.152476833187</v>
      </c>
      <c r="D18" s="26">
        <f ca="1">+C16</f>
        <v>4.0061475968317062</v>
      </c>
      <c r="E18" s="27" t="s">
        <v>42</v>
      </c>
    </row>
    <row r="19" spans="1:17" ht="13.5" thickTop="1">
      <c r="A19" s="28" t="s">
        <v>43</v>
      </c>
      <c r="E19" s="29">
        <v>21</v>
      </c>
    </row>
    <row r="20" spans="1:17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27</v>
      </c>
      <c r="J20" s="9" t="s">
        <v>32</v>
      </c>
      <c r="K20" s="9" t="s">
        <v>56</v>
      </c>
      <c r="L20" s="9" t="s">
        <v>48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</row>
    <row r="21" spans="1:17">
      <c r="A21" t="s">
        <v>31</v>
      </c>
      <c r="C21" s="10">
        <v>15429.571</v>
      </c>
      <c r="D21" s="10"/>
      <c r="E21">
        <f t="shared" ref="E21:E68" si="0">+(C21-C$7)/C$8</f>
        <v>-806.99422603647406</v>
      </c>
      <c r="F21">
        <f t="shared" ref="F21:F68" si="1">ROUND(2*E21,0)/2</f>
        <v>-807</v>
      </c>
      <c r="G21">
        <f t="shared" ref="G21:G68" si="2">+C21-(C$7+F21*C$8)</f>
        <v>2.3131199999625096E-2</v>
      </c>
      <c r="J21">
        <f t="shared" ref="J21:J42" si="3">+G21</f>
        <v>2.3131199999625096E-2</v>
      </c>
      <c r="O21">
        <f t="shared" ref="O21:O68" ca="1" si="4">+C$11+C$12*F21</f>
        <v>-5.161711394200004E-2</v>
      </c>
      <c r="Q21" s="2">
        <f t="shared" ref="Q21:Q68" si="5">+C21-15018.5</f>
        <v>411.07099999999991</v>
      </c>
    </row>
    <row r="22" spans="1:17">
      <c r="A22" t="s">
        <v>31</v>
      </c>
      <c r="C22" s="10">
        <v>15665.778</v>
      </c>
      <c r="D22" s="10"/>
      <c r="E22">
        <f t="shared" si="0"/>
        <v>-748.03271073948451</v>
      </c>
      <c r="F22">
        <f t="shared" si="1"/>
        <v>-748</v>
      </c>
      <c r="G22">
        <f t="shared" si="2"/>
        <v>-0.13104320000093139</v>
      </c>
      <c r="J22">
        <f t="shared" si="3"/>
        <v>-0.13104320000093139</v>
      </c>
      <c r="O22">
        <f t="shared" ca="1" si="4"/>
        <v>-5.0083300871360148E-2</v>
      </c>
      <c r="Q22" s="2">
        <f t="shared" si="5"/>
        <v>647.27800000000025</v>
      </c>
    </row>
    <row r="23" spans="1:17">
      <c r="A23" t="s">
        <v>31</v>
      </c>
      <c r="C23" s="10">
        <v>16138.691000000001</v>
      </c>
      <c r="D23" s="10"/>
      <c r="E23">
        <f t="shared" si="0"/>
        <v>-629.98512077117186</v>
      </c>
      <c r="F23">
        <f t="shared" si="1"/>
        <v>-630</v>
      </c>
      <c r="G23">
        <f t="shared" si="2"/>
        <v>5.9607999999570893E-2</v>
      </c>
      <c r="J23">
        <f t="shared" si="3"/>
        <v>5.9607999999570893E-2</v>
      </c>
      <c r="O23">
        <f t="shared" ca="1" si="4"/>
        <v>-4.7015674730080378E-2</v>
      </c>
      <c r="Q23" s="2">
        <f t="shared" si="5"/>
        <v>1120.1910000000007</v>
      </c>
    </row>
    <row r="24" spans="1:17">
      <c r="A24" t="s">
        <v>31</v>
      </c>
      <c r="C24" s="10">
        <v>16146.612999999999</v>
      </c>
      <c r="D24" s="10"/>
      <c r="E24">
        <f t="shared" si="0"/>
        <v>-628.00764709688337</v>
      </c>
      <c r="F24">
        <f t="shared" si="1"/>
        <v>-628</v>
      </c>
      <c r="G24">
        <f t="shared" si="2"/>
        <v>-3.063520000250719E-2</v>
      </c>
      <c r="J24">
        <f t="shared" si="3"/>
        <v>-3.063520000250719E-2</v>
      </c>
      <c r="O24">
        <f t="shared" ca="1" si="4"/>
        <v>-4.6963681066668851E-2</v>
      </c>
      <c r="Q24" s="2">
        <f t="shared" si="5"/>
        <v>1128.1129999999994</v>
      </c>
    </row>
    <row r="25" spans="1:17">
      <c r="A25" t="s">
        <v>31</v>
      </c>
      <c r="C25" s="10">
        <v>16158.534</v>
      </c>
      <c r="D25" s="10"/>
      <c r="E25">
        <f t="shared" si="0"/>
        <v>-625.03195110203376</v>
      </c>
      <c r="F25">
        <f t="shared" si="1"/>
        <v>-625</v>
      </c>
      <c r="G25">
        <f t="shared" si="2"/>
        <v>-0.12800000000061118</v>
      </c>
      <c r="J25">
        <f t="shared" si="3"/>
        <v>-0.12800000000061118</v>
      </c>
      <c r="O25">
        <f t="shared" ca="1" si="4"/>
        <v>-4.6885690571551571E-2</v>
      </c>
      <c r="Q25" s="2">
        <f t="shared" si="5"/>
        <v>1140.0339999999997</v>
      </c>
    </row>
    <row r="26" spans="1:17">
      <c r="A26" t="s">
        <v>31</v>
      </c>
      <c r="C26" s="10">
        <v>16166.593000000001</v>
      </c>
      <c r="D26" s="10"/>
      <c r="E26">
        <f t="shared" si="0"/>
        <v>-623.02027976384954</v>
      </c>
      <c r="F26">
        <f t="shared" si="1"/>
        <v>-623</v>
      </c>
      <c r="G26">
        <f t="shared" si="2"/>
        <v>-8.1243200000244542E-2</v>
      </c>
      <c r="J26">
        <f t="shared" si="3"/>
        <v>-8.1243200000244542E-2</v>
      </c>
      <c r="O26">
        <f t="shared" ca="1" si="4"/>
        <v>-4.6833696908140043E-2</v>
      </c>
      <c r="Q26" s="2">
        <f t="shared" si="5"/>
        <v>1148.0930000000008</v>
      </c>
    </row>
    <row r="27" spans="1:17">
      <c r="A27" t="s">
        <v>31</v>
      </c>
      <c r="C27" s="10">
        <v>16174.62</v>
      </c>
      <c r="D27" s="10"/>
      <c r="E27">
        <f t="shared" si="0"/>
        <v>-621.0165962011738</v>
      </c>
      <c r="F27">
        <f t="shared" si="1"/>
        <v>-621</v>
      </c>
      <c r="G27">
        <f t="shared" si="2"/>
        <v>-6.6486400000940193E-2</v>
      </c>
      <c r="J27">
        <f t="shared" si="3"/>
        <v>-6.6486400000940193E-2</v>
      </c>
      <c r="O27">
        <f t="shared" ca="1" si="4"/>
        <v>-4.6781703244728523E-2</v>
      </c>
      <c r="Q27" s="2">
        <f t="shared" si="5"/>
        <v>1156.1200000000008</v>
      </c>
    </row>
    <row r="28" spans="1:17">
      <c r="A28" t="s">
        <v>31</v>
      </c>
      <c r="C28" s="10">
        <v>16222.557000000001</v>
      </c>
      <c r="D28" s="10"/>
      <c r="E28">
        <f t="shared" si="0"/>
        <v>-609.0506588716629</v>
      </c>
      <c r="F28">
        <f t="shared" si="1"/>
        <v>-609</v>
      </c>
      <c r="G28">
        <f t="shared" si="2"/>
        <v>-0.20294560000002093</v>
      </c>
      <c r="J28">
        <f t="shared" si="3"/>
        <v>-0.20294560000002093</v>
      </c>
      <c r="O28">
        <f t="shared" ca="1" si="4"/>
        <v>-4.6469741264259401E-2</v>
      </c>
      <c r="Q28" s="2">
        <f t="shared" si="5"/>
        <v>1204.0570000000007</v>
      </c>
    </row>
    <row r="29" spans="1:17">
      <c r="A29" t="s">
        <v>31</v>
      </c>
      <c r="C29" s="10">
        <v>16358.886</v>
      </c>
      <c r="D29" s="10"/>
      <c r="E29">
        <f t="shared" si="0"/>
        <v>-575.02048864417907</v>
      </c>
      <c r="F29">
        <f t="shared" si="1"/>
        <v>-575</v>
      </c>
      <c r="G29">
        <f t="shared" si="2"/>
        <v>-8.2080000000132713E-2</v>
      </c>
      <c r="J29">
        <f t="shared" si="3"/>
        <v>-8.2080000000132713E-2</v>
      </c>
      <c r="O29">
        <f t="shared" ca="1" si="4"/>
        <v>-4.5585848986263527E-2</v>
      </c>
      <c r="Q29" s="2">
        <f t="shared" si="5"/>
        <v>1340.3860000000004</v>
      </c>
    </row>
    <row r="30" spans="1:17">
      <c r="A30" t="s">
        <v>31</v>
      </c>
      <c r="C30" s="10">
        <v>16382.866</v>
      </c>
      <c r="D30" s="10"/>
      <c r="E30">
        <f t="shared" si="0"/>
        <v>-569.03464937260048</v>
      </c>
      <c r="F30">
        <f t="shared" si="1"/>
        <v>-569</v>
      </c>
      <c r="G30">
        <f t="shared" si="2"/>
        <v>-0.1388096000009682</v>
      </c>
      <c r="J30">
        <f t="shared" si="3"/>
        <v>-0.1388096000009682</v>
      </c>
      <c r="O30">
        <f t="shared" ca="1" si="4"/>
        <v>-4.5429867996028966E-2</v>
      </c>
      <c r="Q30" s="2">
        <f t="shared" si="5"/>
        <v>1364.366</v>
      </c>
    </row>
    <row r="31" spans="1:17">
      <c r="A31" t="s">
        <v>31</v>
      </c>
      <c r="C31" s="10">
        <v>16799.706999999999</v>
      </c>
      <c r="D31" s="10"/>
      <c r="E31">
        <f t="shared" si="0"/>
        <v>-464.98363903881562</v>
      </c>
      <c r="F31">
        <f t="shared" si="1"/>
        <v>-465</v>
      </c>
      <c r="G31">
        <f t="shared" si="2"/>
        <v>6.554399999731686E-2</v>
      </c>
      <c r="J31">
        <f t="shared" si="3"/>
        <v>6.554399999731686E-2</v>
      </c>
      <c r="O31">
        <f t="shared" ca="1" si="4"/>
        <v>-4.2726197498629839E-2</v>
      </c>
      <c r="Q31" s="2">
        <f t="shared" si="5"/>
        <v>1781.2069999999985</v>
      </c>
    </row>
    <row r="32" spans="1:17">
      <c r="A32" t="s">
        <v>31</v>
      </c>
      <c r="C32" s="10">
        <v>16823.726999999999</v>
      </c>
      <c r="D32" s="10"/>
      <c r="E32">
        <f t="shared" si="0"/>
        <v>-458.98781504785131</v>
      </c>
      <c r="F32">
        <f t="shared" si="1"/>
        <v>-459</v>
      </c>
      <c r="G32">
        <f t="shared" si="2"/>
        <v>4.8814399997354485E-2</v>
      </c>
      <c r="J32">
        <f t="shared" si="3"/>
        <v>4.8814399997354485E-2</v>
      </c>
      <c r="O32">
        <f t="shared" ca="1" si="4"/>
        <v>-4.2570216508395271E-2</v>
      </c>
      <c r="Q32" s="2">
        <f t="shared" si="5"/>
        <v>1805.226999999999</v>
      </c>
    </row>
    <row r="33" spans="1:17">
      <c r="A33" t="s">
        <v>31</v>
      </c>
      <c r="C33" s="10">
        <v>16839.718000000001</v>
      </c>
      <c r="D33" s="10"/>
      <c r="E33">
        <f t="shared" si="0"/>
        <v>-454.99617385553159</v>
      </c>
      <c r="F33">
        <f t="shared" si="1"/>
        <v>-455</v>
      </c>
      <c r="G33">
        <f t="shared" si="2"/>
        <v>1.5328000001318287E-2</v>
      </c>
      <c r="J33">
        <f t="shared" si="3"/>
        <v>1.5328000001318287E-2</v>
      </c>
      <c r="O33">
        <f t="shared" ca="1" si="4"/>
        <v>-4.2466229181572231E-2</v>
      </c>
      <c r="Q33" s="2">
        <f t="shared" si="5"/>
        <v>1821.2180000000008</v>
      </c>
    </row>
    <row r="34" spans="1:17">
      <c r="A34" t="s">
        <v>31</v>
      </c>
      <c r="C34" s="10">
        <v>16843.767</v>
      </c>
      <c r="D34" s="10"/>
      <c r="E34">
        <f t="shared" si="0"/>
        <v>-453.98547063573938</v>
      </c>
      <c r="F34">
        <f t="shared" si="1"/>
        <v>-454</v>
      </c>
      <c r="G34">
        <f t="shared" si="2"/>
        <v>5.8206399997288827E-2</v>
      </c>
      <c r="J34">
        <f t="shared" si="3"/>
        <v>5.8206399997288827E-2</v>
      </c>
      <c r="O34">
        <f t="shared" ca="1" si="4"/>
        <v>-4.244023234986647E-2</v>
      </c>
      <c r="Q34" s="2">
        <f t="shared" si="5"/>
        <v>1825.2669999999998</v>
      </c>
    </row>
    <row r="35" spans="1:17">
      <c r="A35" t="s">
        <v>31</v>
      </c>
      <c r="C35" s="10">
        <v>16915.580999999998</v>
      </c>
      <c r="D35" s="10"/>
      <c r="E35">
        <f t="shared" si="0"/>
        <v>-436.05940468706763</v>
      </c>
      <c r="F35">
        <f t="shared" si="1"/>
        <v>-436</v>
      </c>
      <c r="G35">
        <f t="shared" si="2"/>
        <v>-0.23798240000178339</v>
      </c>
      <c r="J35">
        <f t="shared" si="3"/>
        <v>-0.23798240000178339</v>
      </c>
      <c r="O35">
        <f t="shared" ca="1" si="4"/>
        <v>-4.1972289379162774E-2</v>
      </c>
      <c r="Q35" s="2">
        <f t="shared" si="5"/>
        <v>1897.0809999999983</v>
      </c>
    </row>
    <row r="36" spans="1:17">
      <c r="A36" t="s">
        <v>31</v>
      </c>
      <c r="C36" s="10">
        <v>17496.794000000002</v>
      </c>
      <c r="D36" s="10"/>
      <c r="E36">
        <f t="shared" si="0"/>
        <v>-290.9781869826416</v>
      </c>
      <c r="F36">
        <f t="shared" si="1"/>
        <v>-291</v>
      </c>
      <c r="G36">
        <f t="shared" si="2"/>
        <v>8.7385599999834085E-2</v>
      </c>
      <c r="J36">
        <f t="shared" si="3"/>
        <v>8.7385599999834085E-2</v>
      </c>
      <c r="O36">
        <f t="shared" ca="1" si="4"/>
        <v>-3.8202748781827459E-2</v>
      </c>
      <c r="Q36" s="2">
        <f t="shared" si="5"/>
        <v>2478.2940000000017</v>
      </c>
    </row>
    <row r="37" spans="1:17">
      <c r="A37" t="s">
        <v>31</v>
      </c>
      <c r="C37" s="10">
        <v>17528.776000000002</v>
      </c>
      <c r="D37" s="10"/>
      <c r="E37">
        <f t="shared" si="0"/>
        <v>-282.99490459800307</v>
      </c>
      <c r="F37">
        <f t="shared" si="1"/>
        <v>-283</v>
      </c>
      <c r="G37">
        <f t="shared" si="2"/>
        <v>2.0412800000485731E-2</v>
      </c>
      <c r="J37">
        <f t="shared" si="3"/>
        <v>2.0412800000485731E-2</v>
      </c>
      <c r="O37">
        <f t="shared" ca="1" si="4"/>
        <v>-3.799477412818137E-2</v>
      </c>
      <c r="Q37" s="2">
        <f t="shared" si="5"/>
        <v>2510.2760000000017</v>
      </c>
    </row>
    <row r="38" spans="1:17">
      <c r="A38" t="s">
        <v>31</v>
      </c>
      <c r="C38" s="10">
        <v>17552.755000000001</v>
      </c>
      <c r="D38" s="10"/>
      <c r="E38">
        <f t="shared" si="0"/>
        <v>-277.00931494440908</v>
      </c>
      <c r="F38">
        <f t="shared" si="1"/>
        <v>-277</v>
      </c>
      <c r="G38">
        <f t="shared" si="2"/>
        <v>-3.7316800000553485E-2</v>
      </c>
      <c r="J38">
        <f t="shared" si="3"/>
        <v>-3.7316800000553485E-2</v>
      </c>
      <c r="O38">
        <f t="shared" ca="1" si="4"/>
        <v>-3.7838793137946802E-2</v>
      </c>
      <c r="Q38" s="2">
        <f t="shared" si="5"/>
        <v>2534.255000000001</v>
      </c>
    </row>
    <row r="39" spans="1:17">
      <c r="A39" t="s">
        <v>31</v>
      </c>
      <c r="C39" s="10">
        <v>17977.598999999998</v>
      </c>
      <c r="D39" s="10"/>
      <c r="E39">
        <f t="shared" si="0"/>
        <v>-170.9606118795802</v>
      </c>
      <c r="F39">
        <f t="shared" si="1"/>
        <v>-171</v>
      </c>
      <c r="G39">
        <f t="shared" si="2"/>
        <v>0.15779359999578446</v>
      </c>
      <c r="J39">
        <f t="shared" si="3"/>
        <v>0.15779359999578446</v>
      </c>
      <c r="O39">
        <f t="shared" ca="1" si="4"/>
        <v>-3.5083128977136155E-2</v>
      </c>
      <c r="Q39" s="2">
        <f t="shared" si="5"/>
        <v>2959.0989999999983</v>
      </c>
    </row>
    <row r="40" spans="1:17">
      <c r="A40" t="s">
        <v>31</v>
      </c>
      <c r="C40" s="10">
        <v>18209.819</v>
      </c>
      <c r="D40" s="10"/>
      <c r="E40">
        <f t="shared" si="0"/>
        <v>-112.99432348733539</v>
      </c>
      <c r="F40">
        <f t="shared" si="1"/>
        <v>-113</v>
      </c>
      <c r="G40">
        <f t="shared" si="2"/>
        <v>2.274079999915557E-2</v>
      </c>
      <c r="J40">
        <f t="shared" si="3"/>
        <v>2.274079999915557E-2</v>
      </c>
      <c r="O40">
        <f t="shared" ca="1" si="4"/>
        <v>-3.357531273820203E-2</v>
      </c>
      <c r="Q40" s="2">
        <f t="shared" si="5"/>
        <v>3191.3189999999995</v>
      </c>
    </row>
    <row r="41" spans="1:17">
      <c r="A41" t="s">
        <v>31</v>
      </c>
      <c r="C41" s="10">
        <v>18245.780999999999</v>
      </c>
      <c r="D41" s="10"/>
      <c r="E41">
        <f t="shared" si="0"/>
        <v>-104.01756152384445</v>
      </c>
      <c r="F41">
        <f t="shared" si="1"/>
        <v>-104</v>
      </c>
      <c r="G41">
        <f t="shared" si="2"/>
        <v>-7.0353600003727479E-2</v>
      </c>
      <c r="J41">
        <f t="shared" si="3"/>
        <v>-7.0353600003727479E-2</v>
      </c>
      <c r="O41">
        <f t="shared" ca="1" si="4"/>
        <v>-3.3341341252850182E-2</v>
      </c>
      <c r="Q41" s="2">
        <f t="shared" si="5"/>
        <v>3227.280999999999</v>
      </c>
    </row>
    <row r="42" spans="1:17">
      <c r="A42" t="s">
        <v>31</v>
      </c>
      <c r="C42" s="10">
        <v>18297.823</v>
      </c>
      <c r="D42" s="10"/>
      <c r="E42">
        <f t="shared" si="0"/>
        <v>-91.026942367401148</v>
      </c>
      <c r="F42">
        <f t="shared" si="1"/>
        <v>-91</v>
      </c>
      <c r="G42">
        <f t="shared" si="2"/>
        <v>-0.10793439999906695</v>
      </c>
      <c r="J42">
        <f t="shared" si="3"/>
        <v>-0.10793439999906695</v>
      </c>
      <c r="O42">
        <f t="shared" ca="1" si="4"/>
        <v>-3.3003382440675293E-2</v>
      </c>
      <c r="Q42" s="2">
        <f t="shared" si="5"/>
        <v>3279.3230000000003</v>
      </c>
    </row>
    <row r="43" spans="1:17">
      <c r="A43" s="43" t="s">
        <v>63</v>
      </c>
      <c r="B43" s="45" t="s">
        <v>91</v>
      </c>
      <c r="C43" s="44">
        <v>18646.45</v>
      </c>
      <c r="D43" s="44" t="s">
        <v>56</v>
      </c>
      <c r="E43">
        <f t="shared" si="0"/>
        <v>-4.0033732375972972</v>
      </c>
      <c r="F43">
        <f t="shared" si="1"/>
        <v>-4</v>
      </c>
      <c r="G43">
        <f t="shared" si="2"/>
        <v>-1.3513599998987047E-2</v>
      </c>
      <c r="K43">
        <f>+G43</f>
        <v>-1.3513599998987047E-2</v>
      </c>
      <c r="O43">
        <f t="shared" ca="1" si="4"/>
        <v>-3.0741658082274102E-2</v>
      </c>
      <c r="Q43" s="2">
        <f t="shared" si="5"/>
        <v>3627.9500000000007</v>
      </c>
    </row>
    <row r="44" spans="1:17">
      <c r="A44" s="43" t="s">
        <v>63</v>
      </c>
      <c r="B44" s="45" t="s">
        <v>91</v>
      </c>
      <c r="C44" s="44">
        <v>18662.46</v>
      </c>
      <c r="D44" s="44" t="s">
        <v>56</v>
      </c>
      <c r="E44">
        <f t="shared" si="0"/>
        <v>-6.989303570332556E-3</v>
      </c>
      <c r="F44">
        <f t="shared" si="1"/>
        <v>0</v>
      </c>
      <c r="G44">
        <f t="shared" si="2"/>
        <v>-2.8000000002066372E-2</v>
      </c>
      <c r="K44">
        <f>+G44</f>
        <v>-2.8000000002066372E-2</v>
      </c>
      <c r="O44">
        <f t="shared" ca="1" si="4"/>
        <v>-3.0637670755451058E-2</v>
      </c>
      <c r="Q44" s="2">
        <f t="shared" si="5"/>
        <v>3643.9599999999991</v>
      </c>
    </row>
    <row r="45" spans="1:17">
      <c r="A45" t="s">
        <v>12</v>
      </c>
      <c r="C45" s="10">
        <v>18662.488000000001</v>
      </c>
      <c r="D45" s="10" t="s">
        <v>14</v>
      </c>
      <c r="E45">
        <f t="shared" si="0"/>
        <v>0</v>
      </c>
      <c r="F45">
        <f t="shared" si="1"/>
        <v>0</v>
      </c>
      <c r="G45">
        <f t="shared" si="2"/>
        <v>0</v>
      </c>
      <c r="H45">
        <f>+G45</f>
        <v>0</v>
      </c>
      <c r="O45">
        <f t="shared" ca="1" si="4"/>
        <v>-3.0637670755451058E-2</v>
      </c>
      <c r="Q45" s="2">
        <f t="shared" si="5"/>
        <v>3643.9880000000012</v>
      </c>
    </row>
    <row r="46" spans="1:17">
      <c r="A46" t="s">
        <v>31</v>
      </c>
      <c r="C46" s="10">
        <v>18662.682000000001</v>
      </c>
      <c r="D46" s="10"/>
      <c r="E46">
        <f t="shared" si="0"/>
        <v>4.8425889019321135E-2</v>
      </c>
      <c r="F46">
        <f t="shared" si="1"/>
        <v>0</v>
      </c>
      <c r="G46">
        <f t="shared" si="2"/>
        <v>0.19399999999950523</v>
      </c>
      <c r="J46">
        <f>+G46</f>
        <v>0.19399999999950523</v>
      </c>
      <c r="O46">
        <f t="shared" ca="1" si="4"/>
        <v>-3.0637670755451058E-2</v>
      </c>
      <c r="Q46" s="2">
        <f t="shared" si="5"/>
        <v>3644.1820000000007</v>
      </c>
    </row>
    <row r="47" spans="1:17">
      <c r="A47" s="43" t="s">
        <v>63</v>
      </c>
      <c r="B47" s="45" t="s">
        <v>91</v>
      </c>
      <c r="C47" s="44">
        <v>18678.5</v>
      </c>
      <c r="D47" s="44" t="s">
        <v>56</v>
      </c>
      <c r="E47">
        <f t="shared" si="0"/>
        <v>3.9968831699963392</v>
      </c>
      <c r="F47">
        <f t="shared" si="1"/>
        <v>4</v>
      </c>
      <c r="G47">
        <f t="shared" si="2"/>
        <v>-1.2486400002671871E-2</v>
      </c>
      <c r="K47">
        <f>+G47</f>
        <v>-1.2486400002671871E-2</v>
      </c>
      <c r="O47">
        <f t="shared" ca="1" si="4"/>
        <v>-3.0533683428628014E-2</v>
      </c>
      <c r="Q47" s="2">
        <f t="shared" si="5"/>
        <v>3660</v>
      </c>
    </row>
    <row r="48" spans="1:17">
      <c r="A48" t="s">
        <v>31</v>
      </c>
      <c r="C48" s="10">
        <v>18742.523000000001</v>
      </c>
      <c r="D48" s="10"/>
      <c r="E48">
        <f t="shared" si="0"/>
        <v>19.978175400367242</v>
      </c>
      <c r="F48">
        <f t="shared" si="1"/>
        <v>20</v>
      </c>
      <c r="G48">
        <f t="shared" si="2"/>
        <v>-8.7432000000262633E-2</v>
      </c>
      <c r="J48">
        <f t="shared" ref="J48:J58" si="6">+G48</f>
        <v>-8.7432000000262633E-2</v>
      </c>
      <c r="O48">
        <f t="shared" ca="1" si="4"/>
        <v>-3.0117734121335841E-2</v>
      </c>
      <c r="Q48" s="2">
        <f t="shared" si="5"/>
        <v>3724.023000000001</v>
      </c>
    </row>
    <row r="49" spans="1:17">
      <c r="A49" t="s">
        <v>31</v>
      </c>
      <c r="C49" s="10">
        <v>18962.82</v>
      </c>
      <c r="D49" s="10"/>
      <c r="E49">
        <f t="shared" si="0"/>
        <v>74.968268561792655</v>
      </c>
      <c r="F49">
        <f t="shared" si="1"/>
        <v>75</v>
      </c>
      <c r="G49">
        <f t="shared" si="2"/>
        <v>-0.12712000000101398</v>
      </c>
      <c r="J49">
        <f t="shared" si="6"/>
        <v>-0.12712000000101398</v>
      </c>
      <c r="O49">
        <f t="shared" ca="1" si="4"/>
        <v>-2.8687908377518997E-2</v>
      </c>
      <c r="Q49" s="2">
        <f t="shared" si="5"/>
        <v>3944.3199999999997</v>
      </c>
    </row>
    <row r="50" spans="1:17">
      <c r="A50" t="s">
        <v>31</v>
      </c>
      <c r="C50" s="10">
        <v>19443.542000000001</v>
      </c>
      <c r="D50" s="10"/>
      <c r="E50">
        <f t="shared" si="0"/>
        <v>194.9651253721305</v>
      </c>
      <c r="F50">
        <f t="shared" si="1"/>
        <v>195</v>
      </c>
      <c r="G50">
        <f t="shared" si="2"/>
        <v>-0.13971200000014505</v>
      </c>
      <c r="J50">
        <f t="shared" si="6"/>
        <v>-0.13971200000014505</v>
      </c>
      <c r="O50">
        <f t="shared" ca="1" si="4"/>
        <v>-2.55682885728277E-2</v>
      </c>
      <c r="Q50" s="2">
        <f t="shared" si="5"/>
        <v>4425.0420000000013</v>
      </c>
    </row>
    <row r="51" spans="1:17">
      <c r="A51" t="s">
        <v>31</v>
      </c>
      <c r="C51" s="10">
        <v>20092.79</v>
      </c>
      <c r="D51" s="10"/>
      <c r="E51">
        <f t="shared" si="0"/>
        <v>357.02910266128708</v>
      </c>
      <c r="F51">
        <f t="shared" si="1"/>
        <v>357</v>
      </c>
      <c r="G51">
        <f t="shared" si="2"/>
        <v>0.11658879999959026</v>
      </c>
      <c r="J51">
        <f t="shared" si="6"/>
        <v>0.11658879999959026</v>
      </c>
      <c r="O51">
        <f t="shared" ca="1" si="4"/>
        <v>-2.1356801836494445E-2</v>
      </c>
      <c r="Q51" s="2">
        <f t="shared" si="5"/>
        <v>5074.2900000000009</v>
      </c>
    </row>
    <row r="52" spans="1:17">
      <c r="A52" t="s">
        <v>31</v>
      </c>
      <c r="C52" s="10">
        <v>20805.814999999999</v>
      </c>
      <c r="D52" s="10"/>
      <c r="E52">
        <f t="shared" si="0"/>
        <v>535.01296615659328</v>
      </c>
      <c r="F52">
        <f t="shared" si="1"/>
        <v>535</v>
      </c>
      <c r="G52">
        <f t="shared" si="2"/>
        <v>5.194399999891175E-2</v>
      </c>
      <c r="J52">
        <f t="shared" si="6"/>
        <v>5.194399999891175E-2</v>
      </c>
      <c r="O52">
        <f t="shared" ca="1" si="4"/>
        <v>-1.672936579286902E-2</v>
      </c>
      <c r="Q52" s="2">
        <f t="shared" si="5"/>
        <v>5787.3149999999987</v>
      </c>
    </row>
    <row r="53" spans="1:17">
      <c r="A53" t="s">
        <v>31</v>
      </c>
      <c r="C53" s="10">
        <v>20809.835999999999</v>
      </c>
      <c r="D53" s="10"/>
      <c r="E53">
        <f t="shared" si="0"/>
        <v>536.01668007281603</v>
      </c>
      <c r="F53">
        <f t="shared" si="1"/>
        <v>536</v>
      </c>
      <c r="G53">
        <f t="shared" si="2"/>
        <v>6.6822400000091875E-2</v>
      </c>
      <c r="J53">
        <f t="shared" si="6"/>
        <v>6.6822400000091875E-2</v>
      </c>
      <c r="O53">
        <f t="shared" ca="1" si="4"/>
        <v>-1.670336896116326E-2</v>
      </c>
      <c r="Q53" s="2">
        <f t="shared" si="5"/>
        <v>5791.3359999999993</v>
      </c>
    </row>
    <row r="54" spans="1:17">
      <c r="A54" t="s">
        <v>31</v>
      </c>
      <c r="C54" s="10">
        <v>20877.649000000001</v>
      </c>
      <c r="D54" s="10"/>
      <c r="E54">
        <f t="shared" si="0"/>
        <v>552.94402446495883</v>
      </c>
      <c r="F54">
        <f t="shared" si="1"/>
        <v>553</v>
      </c>
      <c r="G54">
        <f t="shared" si="2"/>
        <v>-0.22424479999972391</v>
      </c>
      <c r="J54">
        <f t="shared" si="6"/>
        <v>-0.22424479999972391</v>
      </c>
      <c r="O54">
        <f t="shared" ca="1" si="4"/>
        <v>-1.6261422822165326E-2</v>
      </c>
      <c r="Q54" s="2">
        <f t="shared" si="5"/>
        <v>5859.1490000000013</v>
      </c>
    </row>
    <row r="55" spans="1:17">
      <c r="A55" t="s">
        <v>31</v>
      </c>
      <c r="C55" s="10">
        <v>21310.61</v>
      </c>
      <c r="D55" s="10"/>
      <c r="E55">
        <f t="shared" si="0"/>
        <v>661.01887671108113</v>
      </c>
      <c r="F55">
        <f t="shared" si="1"/>
        <v>661</v>
      </c>
      <c r="G55">
        <f t="shared" si="2"/>
        <v>7.5622399999701884E-2</v>
      </c>
      <c r="J55">
        <f t="shared" si="6"/>
        <v>7.5622399999701884E-2</v>
      </c>
      <c r="O55">
        <f t="shared" ca="1" si="4"/>
        <v>-1.3453764997943159E-2</v>
      </c>
      <c r="Q55" s="2">
        <f t="shared" si="5"/>
        <v>6292.1100000000006</v>
      </c>
    </row>
    <row r="56" spans="1:17">
      <c r="A56" t="s">
        <v>31</v>
      </c>
      <c r="C56" s="10">
        <v>21558.822</v>
      </c>
      <c r="D56" s="10"/>
      <c r="E56">
        <f t="shared" si="0"/>
        <v>722.97705591362944</v>
      </c>
      <c r="F56">
        <f t="shared" si="1"/>
        <v>723</v>
      </c>
      <c r="G56">
        <f t="shared" si="2"/>
        <v>-9.1916800000035437E-2</v>
      </c>
      <c r="J56">
        <f t="shared" si="6"/>
        <v>-9.1916800000035437E-2</v>
      </c>
      <c r="O56">
        <f t="shared" ca="1" si="4"/>
        <v>-1.1841961432185986E-2</v>
      </c>
      <c r="Q56" s="2">
        <f t="shared" si="5"/>
        <v>6540.3220000000001</v>
      </c>
    </row>
    <row r="57" spans="1:17">
      <c r="A57" t="s">
        <v>31</v>
      </c>
      <c r="C57" s="10">
        <v>21979.615000000002</v>
      </c>
      <c r="D57" s="10"/>
      <c r="E57">
        <f t="shared" si="0"/>
        <v>828.01455652269772</v>
      </c>
      <c r="F57">
        <f t="shared" si="1"/>
        <v>828</v>
      </c>
      <c r="G57">
        <f t="shared" si="2"/>
        <v>5.8315199999924516E-2</v>
      </c>
      <c r="J57">
        <f t="shared" si="6"/>
        <v>5.8315199999924516E-2</v>
      </c>
      <c r="O57">
        <f t="shared" ca="1" si="4"/>
        <v>-9.1122941030811026E-3</v>
      </c>
      <c r="Q57" s="2">
        <f t="shared" si="5"/>
        <v>6961.1150000000016</v>
      </c>
    </row>
    <row r="58" spans="1:17">
      <c r="A58" t="s">
        <v>31</v>
      </c>
      <c r="C58" s="10">
        <v>22692.742999999999</v>
      </c>
      <c r="D58" s="10"/>
      <c r="E58">
        <f t="shared" si="0"/>
        <v>1006.0241306704213</v>
      </c>
      <c r="F58">
        <f t="shared" si="1"/>
        <v>1006</v>
      </c>
      <c r="G58">
        <f t="shared" si="2"/>
        <v>9.667039999840199E-2</v>
      </c>
      <c r="J58">
        <f t="shared" si="6"/>
        <v>9.667039999840199E-2</v>
      </c>
      <c r="O58">
        <f t="shared" ca="1" si="4"/>
        <v>-4.4848580594556743E-3</v>
      </c>
      <c r="Q58" s="2">
        <f t="shared" si="5"/>
        <v>7674.2429999999986</v>
      </c>
    </row>
    <row r="59" spans="1:17">
      <c r="A59" s="43" t="s">
        <v>78</v>
      </c>
      <c r="B59" s="45" t="s">
        <v>91</v>
      </c>
      <c r="C59" s="44">
        <v>24535.35</v>
      </c>
      <c r="D59" s="44" t="s">
        <v>56</v>
      </c>
      <c r="E59">
        <f t="shared" si="0"/>
        <v>1465.9719764871834</v>
      </c>
      <c r="F59">
        <f t="shared" si="1"/>
        <v>1466</v>
      </c>
      <c r="G59">
        <f t="shared" si="2"/>
        <v>-0.11226560000068275</v>
      </c>
      <c r="K59">
        <f>+G59</f>
        <v>-0.11226560000068275</v>
      </c>
      <c r="O59">
        <f t="shared" ca="1" si="4"/>
        <v>7.4736845251943025E-3</v>
      </c>
      <c r="Q59" s="2">
        <f t="shared" si="5"/>
        <v>9516.8499999999985</v>
      </c>
    </row>
    <row r="60" spans="1:17">
      <c r="A60" t="s">
        <v>31</v>
      </c>
      <c r="C60" s="10">
        <v>26706.727999999999</v>
      </c>
      <c r="D60" s="10"/>
      <c r="E60">
        <f t="shared" si="0"/>
        <v>2007.9869767308105</v>
      </c>
      <c r="F60">
        <f t="shared" si="1"/>
        <v>2008</v>
      </c>
      <c r="G60">
        <f t="shared" si="2"/>
        <v>-5.2172800002153963E-2</v>
      </c>
      <c r="J60">
        <f t="shared" ref="J60:J66" si="7">+G60</f>
        <v>-5.2172800002153963E-2</v>
      </c>
      <c r="O60">
        <f t="shared" ca="1" si="4"/>
        <v>2.1563967309716662E-2</v>
      </c>
      <c r="Q60" s="2">
        <f t="shared" si="5"/>
        <v>11688.227999999999</v>
      </c>
    </row>
    <row r="61" spans="1:17">
      <c r="A61" t="s">
        <v>31</v>
      </c>
      <c r="C61" s="10">
        <v>28096.878000000001</v>
      </c>
      <c r="D61" s="10"/>
      <c r="E61">
        <f t="shared" si="0"/>
        <v>2354.9934180729811</v>
      </c>
      <c r="F61">
        <f t="shared" si="1"/>
        <v>2355</v>
      </c>
      <c r="G61">
        <f t="shared" si="2"/>
        <v>-2.6368000002548797E-2</v>
      </c>
      <c r="J61">
        <f t="shared" si="7"/>
        <v>-2.6368000002548797E-2</v>
      </c>
      <c r="O61">
        <f t="shared" ca="1" si="4"/>
        <v>3.058486791161567E-2</v>
      </c>
      <c r="Q61" s="2">
        <f t="shared" si="5"/>
        <v>13078.378000000001</v>
      </c>
    </row>
    <row r="62" spans="1:17">
      <c r="A62" t="s">
        <v>31</v>
      </c>
      <c r="C62" s="10">
        <v>28100.824000000001</v>
      </c>
      <c r="D62" s="10"/>
      <c r="E62">
        <f t="shared" si="0"/>
        <v>2355.9784106403558</v>
      </c>
      <c r="F62">
        <f t="shared" si="1"/>
        <v>2356</v>
      </c>
      <c r="G62">
        <f t="shared" si="2"/>
        <v>-8.6489599998458289E-2</v>
      </c>
      <c r="J62">
        <f t="shared" si="7"/>
        <v>-8.6489599998458289E-2</v>
      </c>
      <c r="O62">
        <f t="shared" ca="1" si="4"/>
        <v>3.061086474332143E-2</v>
      </c>
      <c r="Q62" s="2">
        <f t="shared" si="5"/>
        <v>13082.324000000001</v>
      </c>
    </row>
    <row r="63" spans="1:17">
      <c r="A63" t="s">
        <v>31</v>
      </c>
      <c r="C63" s="10">
        <v>28164.718000000001</v>
      </c>
      <c r="D63" s="10"/>
      <c r="E63">
        <f t="shared" si="0"/>
        <v>2371.9275021507083</v>
      </c>
      <c r="F63">
        <f t="shared" si="1"/>
        <v>2372</v>
      </c>
      <c r="G63">
        <f t="shared" si="2"/>
        <v>-0.29043520000050194</v>
      </c>
      <c r="J63">
        <f t="shared" si="7"/>
        <v>-0.29043520000050194</v>
      </c>
      <c r="O63">
        <f t="shared" ca="1" si="4"/>
        <v>3.10268140506136E-2</v>
      </c>
      <c r="Q63" s="2">
        <f t="shared" si="5"/>
        <v>13146.218000000001</v>
      </c>
    </row>
    <row r="64" spans="1:17">
      <c r="A64" t="s">
        <v>31</v>
      </c>
      <c r="C64" s="10">
        <v>28469.857</v>
      </c>
      <c r="D64" s="10"/>
      <c r="E64">
        <f t="shared" si="0"/>
        <v>2448.0956843646482</v>
      </c>
      <c r="F64">
        <f t="shared" si="1"/>
        <v>2448</v>
      </c>
      <c r="G64">
        <f t="shared" si="2"/>
        <v>0.38332319999972242</v>
      </c>
      <c r="J64">
        <f t="shared" si="7"/>
        <v>0.38332319999972242</v>
      </c>
      <c r="O64">
        <f t="shared" ca="1" si="4"/>
        <v>3.3002573260251425E-2</v>
      </c>
      <c r="Q64" s="2">
        <f t="shared" si="5"/>
        <v>13451.357</v>
      </c>
    </row>
    <row r="65" spans="1:31">
      <c r="A65" t="s">
        <v>31</v>
      </c>
      <c r="C65" s="10">
        <v>28525.683000000001</v>
      </c>
      <c r="D65" s="10"/>
      <c r="E65">
        <f t="shared" si="0"/>
        <v>2462.0308579749549</v>
      </c>
      <c r="F65">
        <f t="shared" si="1"/>
        <v>2462</v>
      </c>
      <c r="G65">
        <f t="shared" si="2"/>
        <v>0.12362080000093556</v>
      </c>
      <c r="J65">
        <f t="shared" si="7"/>
        <v>0.12362080000093556</v>
      </c>
      <c r="O65">
        <f t="shared" ca="1" si="4"/>
        <v>3.3366528904132081E-2</v>
      </c>
      <c r="Q65" s="2">
        <f t="shared" si="5"/>
        <v>13507.183000000001</v>
      </c>
    </row>
    <row r="66" spans="1:31">
      <c r="A66" t="s">
        <v>31</v>
      </c>
      <c r="C66" s="10">
        <v>30712.858</v>
      </c>
      <c r="D66" s="10"/>
      <c r="E66">
        <f t="shared" si="0"/>
        <v>3007.9890735218819</v>
      </c>
      <c r="F66">
        <f t="shared" si="1"/>
        <v>3008</v>
      </c>
      <c r="G66">
        <f t="shared" si="2"/>
        <v>-4.3772800003353041E-2</v>
      </c>
      <c r="J66">
        <f t="shared" si="7"/>
        <v>-4.3772800003353041E-2</v>
      </c>
      <c r="O66">
        <f t="shared" ca="1" si="4"/>
        <v>4.7560799015477481E-2</v>
      </c>
      <c r="Q66" s="2">
        <f t="shared" si="5"/>
        <v>15694.358</v>
      </c>
    </row>
    <row r="67" spans="1:31">
      <c r="A67" s="43" t="s">
        <v>83</v>
      </c>
      <c r="B67" s="45" t="s">
        <v>33</v>
      </c>
      <c r="C67" s="44">
        <v>33546.942000000003</v>
      </c>
      <c r="D67" s="44" t="s">
        <v>56</v>
      </c>
      <c r="E67">
        <f t="shared" si="0"/>
        <v>3715.4274098919018</v>
      </c>
      <c r="F67">
        <f t="shared" si="1"/>
        <v>3715.5</v>
      </c>
      <c r="G67">
        <f t="shared" si="2"/>
        <v>-0.29080480000266107</v>
      </c>
      <c r="K67">
        <f>+G67</f>
        <v>-0.29080480000266107</v>
      </c>
      <c r="O67">
        <f t="shared" ca="1" si="4"/>
        <v>6.595355744730326E-2</v>
      </c>
      <c r="Q67" s="2">
        <f t="shared" si="5"/>
        <v>18528.442000000003</v>
      </c>
    </row>
    <row r="68" spans="1:31">
      <c r="A68" t="s">
        <v>29</v>
      </c>
      <c r="B68" s="5" t="s">
        <v>33</v>
      </c>
      <c r="C68" s="11">
        <v>50397.39</v>
      </c>
      <c r="D68" s="10">
        <v>0.02</v>
      </c>
      <c r="E68">
        <f t="shared" si="0"/>
        <v>7921.6022798708846</v>
      </c>
      <c r="F68">
        <f t="shared" si="1"/>
        <v>7921.5</v>
      </c>
      <c r="G68">
        <f t="shared" si="2"/>
        <v>0.40974560000177007</v>
      </c>
      <c r="I68">
        <f>+G68</f>
        <v>0.40974560000177007</v>
      </c>
      <c r="O68">
        <f t="shared" ca="1" si="4"/>
        <v>0.17529623160173324</v>
      </c>
      <c r="Q68" s="2">
        <f t="shared" si="5"/>
        <v>35378.89</v>
      </c>
      <c r="AA68">
        <v>72</v>
      </c>
      <c r="AC68" t="s">
        <v>28</v>
      </c>
      <c r="AE68" t="s">
        <v>30</v>
      </c>
    </row>
    <row r="69" spans="1:31">
      <c r="C69" s="10"/>
      <c r="D69" s="10"/>
    </row>
    <row r="70" spans="1:31">
      <c r="C70" s="10"/>
      <c r="D70" s="10"/>
    </row>
    <row r="71" spans="1:31">
      <c r="C71" s="10"/>
      <c r="D71" s="10"/>
    </row>
    <row r="72" spans="1:31">
      <c r="C72" s="10"/>
      <c r="D72" s="10"/>
    </row>
    <row r="73" spans="1:31">
      <c r="C73" s="10"/>
      <c r="D73" s="10"/>
    </row>
    <row r="74" spans="1:31">
      <c r="C74" s="10"/>
      <c r="D74" s="10"/>
    </row>
    <row r="75" spans="1:31">
      <c r="C75" s="10"/>
      <c r="D75" s="10"/>
    </row>
    <row r="76" spans="1:31">
      <c r="C76" s="10"/>
      <c r="D76" s="10"/>
    </row>
    <row r="77" spans="1:31">
      <c r="C77" s="10"/>
      <c r="D77" s="10"/>
    </row>
    <row r="78" spans="1:31">
      <c r="C78" s="10"/>
      <c r="D78" s="10"/>
    </row>
    <row r="79" spans="1:31">
      <c r="C79" s="10"/>
      <c r="D79" s="10"/>
    </row>
    <row r="80" spans="1:31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5"/>
  <sheetViews>
    <sheetView workbookViewId="0">
      <selection activeCell="A13" sqref="A13:D17"/>
    </sheetView>
  </sheetViews>
  <sheetFormatPr defaultRowHeight="12.75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31" t="s">
        <v>46</v>
      </c>
      <c r="I1" s="32" t="s">
        <v>47</v>
      </c>
      <c r="J1" s="33" t="s">
        <v>48</v>
      </c>
    </row>
    <row r="2" spans="1:16">
      <c r="I2" s="34" t="s">
        <v>49</v>
      </c>
      <c r="J2" s="35" t="s">
        <v>50</v>
      </c>
    </row>
    <row r="3" spans="1:16">
      <c r="A3" s="36" t="s">
        <v>51</v>
      </c>
      <c r="I3" s="34" t="s">
        <v>52</v>
      </c>
      <c r="J3" s="35" t="s">
        <v>53</v>
      </c>
    </row>
    <row r="4" spans="1:16">
      <c r="I4" s="34" t="s">
        <v>54</v>
      </c>
      <c r="J4" s="35" t="s">
        <v>53</v>
      </c>
    </row>
    <row r="5" spans="1:16" ht="13.5" thickBot="1">
      <c r="I5" s="37" t="s">
        <v>55</v>
      </c>
      <c r="J5" s="38" t="s">
        <v>56</v>
      </c>
    </row>
    <row r="10" spans="1:16" ht="13.5" thickBot="1"/>
    <row r="11" spans="1:16" ht="12.75" customHeight="1" thickBot="1">
      <c r="A11" s="10" t="str">
        <f t="shared" ref="A11:A17" si="0">P11</f>
        <v> HB 917.7 </v>
      </c>
      <c r="B11" s="5" t="str">
        <f t="shared" ref="B11:B17" si="1">IF(H11=INT(H11),"I","II")</f>
        <v>I</v>
      </c>
      <c r="C11" s="10">
        <f t="shared" ref="C11:C17" si="2">1*G11</f>
        <v>18662.488000000001</v>
      </c>
      <c r="D11" s="13" t="str">
        <f t="shared" ref="D11:D17" si="3">VLOOKUP(F11,I$1:J$5,2,FALSE)</f>
        <v>vis</v>
      </c>
      <c r="E11" s="39">
        <f>VLOOKUP(C11,Active!C$21:E$973,3,FALSE)</f>
        <v>0</v>
      </c>
      <c r="F11" s="5" t="s">
        <v>55</v>
      </c>
      <c r="G11" s="13" t="str">
        <f t="shared" ref="G11:G17" si="4">MID(I11,3,LEN(I11)-3)</f>
        <v>18662.488</v>
      </c>
      <c r="H11" s="10">
        <f t="shared" ref="H11:H17" si="5">1*K11</f>
        <v>0</v>
      </c>
      <c r="I11" s="40" t="s">
        <v>67</v>
      </c>
      <c r="J11" s="41" t="s">
        <v>68</v>
      </c>
      <c r="K11" s="40">
        <v>0</v>
      </c>
      <c r="L11" s="40" t="s">
        <v>69</v>
      </c>
      <c r="M11" s="41" t="s">
        <v>57</v>
      </c>
      <c r="N11" s="41"/>
      <c r="O11" s="42" t="s">
        <v>70</v>
      </c>
      <c r="P11" s="42" t="s">
        <v>71</v>
      </c>
    </row>
    <row r="12" spans="1:16" ht="12.75" customHeight="1" thickBot="1">
      <c r="A12" s="10" t="str">
        <f t="shared" si="0"/>
        <v> BBS 117 </v>
      </c>
      <c r="B12" s="5" t="str">
        <f t="shared" si="1"/>
        <v>I</v>
      </c>
      <c r="C12" s="10">
        <f t="shared" si="2"/>
        <v>50397.39</v>
      </c>
      <c r="D12" s="13" t="str">
        <f t="shared" si="3"/>
        <v>vis</v>
      </c>
      <c r="E12" s="39">
        <f>VLOOKUP(C12,Active!C$21:E$973,3,FALSE)</f>
        <v>7921.6022798708846</v>
      </c>
      <c r="F12" s="5" t="s">
        <v>55</v>
      </c>
      <c r="G12" s="13" t="str">
        <f t="shared" si="4"/>
        <v>50397.39</v>
      </c>
      <c r="H12" s="10">
        <f t="shared" si="5"/>
        <v>7922</v>
      </c>
      <c r="I12" s="40" t="s">
        <v>84</v>
      </c>
      <c r="J12" s="41" t="s">
        <v>85</v>
      </c>
      <c r="K12" s="40">
        <v>7922</v>
      </c>
      <c r="L12" s="40" t="s">
        <v>86</v>
      </c>
      <c r="M12" s="41" t="s">
        <v>87</v>
      </c>
      <c r="N12" s="41" t="s">
        <v>88</v>
      </c>
      <c r="O12" s="42" t="s">
        <v>89</v>
      </c>
      <c r="P12" s="42" t="s">
        <v>90</v>
      </c>
    </row>
    <row r="13" spans="1:16" ht="12.75" customHeight="1" thickBot="1">
      <c r="A13" s="10" t="str">
        <f t="shared" si="0"/>
        <v> AN 183.289 </v>
      </c>
      <c r="B13" s="5" t="str">
        <f t="shared" si="1"/>
        <v>I</v>
      </c>
      <c r="C13" s="10">
        <f t="shared" si="2"/>
        <v>18646.45</v>
      </c>
      <c r="D13" s="13" t="str">
        <f t="shared" si="3"/>
        <v>vis</v>
      </c>
      <c r="E13" s="39">
        <f>VLOOKUP(C13,Active!C$21:E$973,3,FALSE)</f>
        <v>-4.0033732375972972</v>
      </c>
      <c r="F13" s="5" t="s">
        <v>55</v>
      </c>
      <c r="G13" s="13" t="str">
        <f t="shared" si="4"/>
        <v>18646.45</v>
      </c>
      <c r="H13" s="10">
        <f t="shared" si="5"/>
        <v>-4</v>
      </c>
      <c r="I13" s="40" t="s">
        <v>58</v>
      </c>
      <c r="J13" s="41" t="s">
        <v>59</v>
      </c>
      <c r="K13" s="40">
        <v>-4</v>
      </c>
      <c r="L13" s="40" t="s">
        <v>60</v>
      </c>
      <c r="M13" s="41" t="s">
        <v>61</v>
      </c>
      <c r="N13" s="41"/>
      <c r="O13" s="42" t="s">
        <v>62</v>
      </c>
      <c r="P13" s="42" t="s">
        <v>63</v>
      </c>
    </row>
    <row r="14" spans="1:16" ht="12.75" customHeight="1" thickBot="1">
      <c r="A14" s="10" t="str">
        <f t="shared" si="0"/>
        <v> AN 183.289 </v>
      </c>
      <c r="B14" s="5" t="str">
        <f t="shared" si="1"/>
        <v>I</v>
      </c>
      <c r="C14" s="10">
        <f t="shared" si="2"/>
        <v>18662.46</v>
      </c>
      <c r="D14" s="13" t="str">
        <f t="shared" si="3"/>
        <v>vis</v>
      </c>
      <c r="E14" s="39">
        <f>VLOOKUP(C14,Active!C$21:E$973,3,FALSE)</f>
        <v>-6.989303570332556E-3</v>
      </c>
      <c r="F14" s="5" t="s">
        <v>55</v>
      </c>
      <c r="G14" s="13" t="str">
        <f t="shared" si="4"/>
        <v>18662.46</v>
      </c>
      <c r="H14" s="10">
        <f t="shared" si="5"/>
        <v>0</v>
      </c>
      <c r="I14" s="40" t="s">
        <v>64</v>
      </c>
      <c r="J14" s="41" t="s">
        <v>65</v>
      </c>
      <c r="K14" s="40">
        <v>0</v>
      </c>
      <c r="L14" s="40" t="s">
        <v>66</v>
      </c>
      <c r="M14" s="41" t="s">
        <v>61</v>
      </c>
      <c r="N14" s="41"/>
      <c r="O14" s="42" t="s">
        <v>62</v>
      </c>
      <c r="P14" s="42" t="s">
        <v>63</v>
      </c>
    </row>
    <row r="15" spans="1:16" ht="12.75" customHeight="1" thickBot="1">
      <c r="A15" s="10" t="str">
        <f t="shared" si="0"/>
        <v> AN 183.289 </v>
      </c>
      <c r="B15" s="5" t="str">
        <f t="shared" si="1"/>
        <v>I</v>
      </c>
      <c r="C15" s="10">
        <f t="shared" si="2"/>
        <v>18678.5</v>
      </c>
      <c r="D15" s="13" t="str">
        <f t="shared" si="3"/>
        <v>vis</v>
      </c>
      <c r="E15" s="39">
        <f>VLOOKUP(C15,Active!C$21:E$973,3,FALSE)</f>
        <v>3.9968831699963392</v>
      </c>
      <c r="F15" s="5" t="s">
        <v>55</v>
      </c>
      <c r="G15" s="13" t="str">
        <f t="shared" si="4"/>
        <v>18678.50</v>
      </c>
      <c r="H15" s="10">
        <f t="shared" si="5"/>
        <v>4</v>
      </c>
      <c r="I15" s="40" t="s">
        <v>72</v>
      </c>
      <c r="J15" s="41" t="s">
        <v>73</v>
      </c>
      <c r="K15" s="40">
        <v>4</v>
      </c>
      <c r="L15" s="40" t="s">
        <v>60</v>
      </c>
      <c r="M15" s="41" t="s">
        <v>61</v>
      </c>
      <c r="N15" s="41"/>
      <c r="O15" s="42" t="s">
        <v>62</v>
      </c>
      <c r="P15" s="42" t="s">
        <v>63</v>
      </c>
    </row>
    <row r="16" spans="1:16" ht="12.75" customHeight="1" thickBot="1">
      <c r="A16" s="10" t="str">
        <f t="shared" si="0"/>
        <v> IODE 4.2.51 </v>
      </c>
      <c r="B16" s="5" t="str">
        <f t="shared" si="1"/>
        <v>I</v>
      </c>
      <c r="C16" s="10">
        <f t="shared" si="2"/>
        <v>24535.35</v>
      </c>
      <c r="D16" s="13" t="str">
        <f t="shared" si="3"/>
        <v>vis</v>
      </c>
      <c r="E16" s="39">
        <f>VLOOKUP(C16,Active!C$21:E$973,3,FALSE)</f>
        <v>1465.9719764871834</v>
      </c>
      <c r="F16" s="5" t="s">
        <v>55</v>
      </c>
      <c r="G16" s="13" t="str">
        <f t="shared" si="4"/>
        <v>24535.35</v>
      </c>
      <c r="H16" s="10">
        <f t="shared" si="5"/>
        <v>1466</v>
      </c>
      <c r="I16" s="40" t="s">
        <v>74</v>
      </c>
      <c r="J16" s="41" t="s">
        <v>75</v>
      </c>
      <c r="K16" s="40">
        <v>1466</v>
      </c>
      <c r="L16" s="40" t="s">
        <v>76</v>
      </c>
      <c r="M16" s="41" t="s">
        <v>61</v>
      </c>
      <c r="N16" s="41"/>
      <c r="O16" s="42" t="s">
        <v>77</v>
      </c>
      <c r="P16" s="42" t="s">
        <v>78</v>
      </c>
    </row>
    <row r="17" spans="1:16" ht="12.75" customHeight="1" thickBot="1">
      <c r="A17" s="10" t="str">
        <f t="shared" si="0"/>
        <v> BTOK 49.385 </v>
      </c>
      <c r="B17" s="5" t="str">
        <f t="shared" si="1"/>
        <v>II</v>
      </c>
      <c r="C17" s="10">
        <f t="shared" si="2"/>
        <v>33546.942000000003</v>
      </c>
      <c r="D17" s="13" t="str">
        <f t="shared" si="3"/>
        <v>vis</v>
      </c>
      <c r="E17" s="39">
        <f>VLOOKUP(C17,Active!C$21:E$973,3,FALSE)</f>
        <v>3715.4274098919018</v>
      </c>
      <c r="F17" s="5" t="s">
        <v>55</v>
      </c>
      <c r="G17" s="13" t="str">
        <f t="shared" si="4"/>
        <v>33546.942</v>
      </c>
      <c r="H17" s="10">
        <f t="shared" si="5"/>
        <v>3715.5</v>
      </c>
      <c r="I17" s="40" t="s">
        <v>79</v>
      </c>
      <c r="J17" s="41" t="s">
        <v>80</v>
      </c>
      <c r="K17" s="40">
        <v>3715.5</v>
      </c>
      <c r="L17" s="40" t="s">
        <v>81</v>
      </c>
      <c r="M17" s="41" t="s">
        <v>57</v>
      </c>
      <c r="N17" s="41"/>
      <c r="O17" s="42" t="s">
        <v>82</v>
      </c>
      <c r="P17" s="42" t="s">
        <v>83</v>
      </c>
    </row>
    <row r="18" spans="1:16">
      <c r="B18" s="5"/>
      <c r="E18" s="39"/>
      <c r="F18" s="5"/>
    </row>
    <row r="19" spans="1:16">
      <c r="B19" s="5"/>
      <c r="E19" s="39"/>
      <c r="F19" s="5"/>
    </row>
    <row r="20" spans="1:16">
      <c r="B20" s="5"/>
      <c r="E20" s="39"/>
      <c r="F20" s="5"/>
    </row>
    <row r="21" spans="1:16">
      <c r="B21" s="5"/>
      <c r="E21" s="39"/>
      <c r="F21" s="5"/>
    </row>
    <row r="22" spans="1:16">
      <c r="B22" s="5"/>
      <c r="E22" s="39"/>
      <c r="F22" s="5"/>
    </row>
    <row r="23" spans="1:16">
      <c r="B23" s="5"/>
      <c r="E23" s="39"/>
      <c r="F23" s="5"/>
    </row>
    <row r="24" spans="1:16">
      <c r="B24" s="5"/>
      <c r="E24" s="39"/>
      <c r="F24" s="5"/>
    </row>
    <row r="25" spans="1:16">
      <c r="B25" s="5"/>
      <c r="E25" s="39"/>
      <c r="F25" s="5"/>
    </row>
    <row r="26" spans="1:16">
      <c r="B26" s="5"/>
      <c r="E26" s="39"/>
      <c r="F26" s="5"/>
    </row>
    <row r="27" spans="1:16">
      <c r="B27" s="5"/>
      <c r="E27" s="39"/>
      <c r="F27" s="5"/>
    </row>
    <row r="28" spans="1:16">
      <c r="B28" s="5"/>
      <c r="F28" s="5"/>
    </row>
    <row r="29" spans="1:16">
      <c r="B29" s="5"/>
      <c r="F29" s="5"/>
    </row>
    <row r="30" spans="1:16">
      <c r="B30" s="5"/>
      <c r="F30" s="5"/>
    </row>
    <row r="31" spans="1:16">
      <c r="B31" s="5"/>
      <c r="F31" s="5"/>
    </row>
    <row r="32" spans="1:1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2024-02-11T05:50:55Z</dcterms:modified>
</cp:coreProperties>
</file>