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29D286-7384-4DAC-A98D-29518CA82D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/>
  <c r="G86" i="1"/>
  <c r="K86" i="1"/>
  <c r="E87" i="1"/>
  <c r="F87" i="1"/>
  <c r="G87" i="1"/>
  <c r="K87" i="1"/>
  <c r="E99" i="1"/>
  <c r="F99" i="1"/>
  <c r="G99" i="1"/>
  <c r="K99" i="1"/>
  <c r="E100" i="1"/>
  <c r="F100" i="1"/>
  <c r="G100" i="1"/>
  <c r="E101" i="1"/>
  <c r="F101" i="1"/>
  <c r="G101" i="1"/>
  <c r="K101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E59" i="1"/>
  <c r="F59" i="1"/>
  <c r="G59" i="1"/>
  <c r="I59" i="1"/>
  <c r="E60" i="1"/>
  <c r="F60" i="1"/>
  <c r="G60" i="1"/>
  <c r="K60" i="1"/>
  <c r="E61" i="1"/>
  <c r="F61" i="1"/>
  <c r="G61" i="1"/>
  <c r="K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I72" i="1"/>
  <c r="E73" i="1"/>
  <c r="F73" i="1"/>
  <c r="G73" i="1"/>
  <c r="I73" i="1"/>
  <c r="E74" i="1"/>
  <c r="F74" i="1"/>
  <c r="G74" i="1"/>
  <c r="K74" i="1"/>
  <c r="E75" i="1"/>
  <c r="F75" i="1"/>
  <c r="G75" i="1"/>
  <c r="K75" i="1"/>
  <c r="E76" i="1"/>
  <c r="F76" i="1"/>
  <c r="G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E85" i="1"/>
  <c r="F85" i="1"/>
  <c r="G85" i="1"/>
  <c r="K85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K92" i="1"/>
  <c r="E93" i="1"/>
  <c r="F93" i="1"/>
  <c r="G93" i="1"/>
  <c r="K93" i="1"/>
  <c r="E94" i="1"/>
  <c r="F94" i="1"/>
  <c r="G94" i="1"/>
  <c r="I94" i="1"/>
  <c r="E95" i="1"/>
  <c r="F95" i="1"/>
  <c r="G95" i="1"/>
  <c r="K95" i="1"/>
  <c r="E96" i="1"/>
  <c r="F96" i="1"/>
  <c r="G96" i="1"/>
  <c r="K96" i="1"/>
  <c r="E97" i="1"/>
  <c r="F97" i="1"/>
  <c r="G97" i="1"/>
  <c r="K97" i="1"/>
  <c r="E98" i="1"/>
  <c r="F98" i="1"/>
  <c r="G98" i="1"/>
  <c r="I9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Q86" i="1"/>
  <c r="Q87" i="1"/>
  <c r="Q99" i="1"/>
  <c r="K100" i="1"/>
  <c r="Q100" i="1"/>
  <c r="Q101" i="1"/>
  <c r="Q93" i="1"/>
  <c r="I68" i="1"/>
  <c r="K76" i="1"/>
  <c r="I84" i="1"/>
  <c r="I26" i="1"/>
  <c r="I34" i="1"/>
  <c r="I42" i="1"/>
  <c r="I50" i="1"/>
  <c r="I5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2" i="1"/>
  <c r="Q63" i="1"/>
  <c r="Q64" i="1"/>
  <c r="Q65" i="1"/>
  <c r="Q66" i="1"/>
  <c r="Q67" i="1"/>
  <c r="Q68" i="1"/>
  <c r="Q72" i="1"/>
  <c r="Q73" i="1"/>
  <c r="Q84" i="1"/>
  <c r="Q88" i="1"/>
  <c r="Q89" i="1"/>
  <c r="Q90" i="1"/>
  <c r="Q91" i="1"/>
  <c r="Q92" i="1"/>
  <c r="Q95" i="1"/>
  <c r="Q96" i="1"/>
  <c r="Q97" i="1"/>
  <c r="Q98" i="1"/>
  <c r="Q21" i="1"/>
  <c r="G83" i="2"/>
  <c r="C83" i="2"/>
  <c r="E83" i="2"/>
  <c r="G82" i="2"/>
  <c r="C82" i="2"/>
  <c r="E82" i="2"/>
  <c r="G81" i="2"/>
  <c r="C81" i="2"/>
  <c r="E81" i="2"/>
  <c r="G80" i="2"/>
  <c r="C80" i="2"/>
  <c r="E80" i="2"/>
  <c r="G26" i="2"/>
  <c r="C26" i="2"/>
  <c r="E26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25" i="2"/>
  <c r="C25" i="2"/>
  <c r="E25" i="2"/>
  <c r="G74" i="2"/>
  <c r="C74" i="2"/>
  <c r="E74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E15" i="2"/>
  <c r="G73" i="2"/>
  <c r="C73" i="2"/>
  <c r="E73" i="2"/>
  <c r="G72" i="2"/>
  <c r="C72" i="2"/>
  <c r="E72" i="2"/>
  <c r="G14" i="2"/>
  <c r="C14" i="2"/>
  <c r="E14" i="2"/>
  <c r="G13" i="2"/>
  <c r="C13" i="2"/>
  <c r="E13" i="2"/>
  <c r="G12" i="2"/>
  <c r="C12" i="2"/>
  <c r="E1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11" i="2"/>
  <c r="C11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H83" i="2"/>
  <c r="B83" i="2"/>
  <c r="D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26" i="2"/>
  <c r="B26" i="2"/>
  <c r="F26" i="2"/>
  <c r="D26" i="2"/>
  <c r="A26" i="2"/>
  <c r="H79" i="2"/>
  <c r="B79" i="2"/>
  <c r="F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25" i="2"/>
  <c r="B25" i="2"/>
  <c r="D25" i="2"/>
  <c r="A25" i="2"/>
  <c r="H74" i="2"/>
  <c r="B74" i="2"/>
  <c r="D74" i="2"/>
  <c r="A74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73" i="2"/>
  <c r="B73" i="2"/>
  <c r="D73" i="2"/>
  <c r="A73" i="2"/>
  <c r="H72" i="2"/>
  <c r="B72" i="2"/>
  <c r="D72" i="2"/>
  <c r="A72" i="2"/>
  <c r="H14" i="2"/>
  <c r="B14" i="2"/>
  <c r="D14" i="2"/>
  <c r="A14" i="2"/>
  <c r="H13" i="2"/>
  <c r="B13" i="2"/>
  <c r="D13" i="2"/>
  <c r="A13" i="2"/>
  <c r="H12" i="2"/>
  <c r="B12" i="2"/>
  <c r="D12" i="2"/>
  <c r="A1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11" i="2"/>
  <c r="B11" i="2"/>
  <c r="D11" i="2"/>
  <c r="A11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C9" i="1"/>
  <c r="F16" i="1"/>
  <c r="Q94" i="1"/>
  <c r="Q69" i="1"/>
  <c r="Q70" i="1"/>
  <c r="Q71" i="1"/>
  <c r="Q74" i="1"/>
  <c r="Q75" i="1"/>
  <c r="Q76" i="1"/>
  <c r="Q77" i="1"/>
  <c r="Q78" i="1"/>
  <c r="Q79" i="1"/>
  <c r="Q80" i="1"/>
  <c r="Q81" i="1"/>
  <c r="Q82" i="1"/>
  <c r="Q83" i="1"/>
  <c r="Q85" i="1"/>
  <c r="Q59" i="1"/>
  <c r="Q61" i="1"/>
  <c r="D9" i="1"/>
  <c r="C17" i="1"/>
  <c r="Q60" i="1"/>
  <c r="E11" i="2"/>
  <c r="E18" i="2"/>
  <c r="E39" i="2"/>
  <c r="E55" i="2"/>
  <c r="C12" i="1"/>
  <c r="C11" i="1"/>
  <c r="O96" i="1" l="1"/>
  <c r="O47" i="1"/>
  <c r="O56" i="1"/>
  <c r="O34" i="1"/>
  <c r="O50" i="1"/>
  <c r="O23" i="1"/>
  <c r="O63" i="1"/>
  <c r="O60" i="1"/>
  <c r="O49" i="1"/>
  <c r="O39" i="1"/>
  <c r="O29" i="1"/>
  <c r="O52" i="1"/>
  <c r="O98" i="1"/>
  <c r="O21" i="1"/>
  <c r="O62" i="1"/>
  <c r="O84" i="1"/>
  <c r="O43" i="1"/>
  <c r="O38" i="1"/>
  <c r="O87" i="1"/>
  <c r="O44" i="1"/>
  <c r="O48" i="1"/>
  <c r="O41" i="1"/>
  <c r="O51" i="1"/>
  <c r="O70" i="1"/>
  <c r="O24" i="1"/>
  <c r="O82" i="1"/>
  <c r="O40" i="1"/>
  <c r="O69" i="1"/>
  <c r="O25" i="1"/>
  <c r="O33" i="1"/>
  <c r="O77" i="1"/>
  <c r="O31" i="1"/>
  <c r="O68" i="1"/>
  <c r="O61" i="1"/>
  <c r="O101" i="1"/>
  <c r="O97" i="1"/>
  <c r="O94" i="1"/>
  <c r="O22" i="1"/>
  <c r="O71" i="1"/>
  <c r="O73" i="1"/>
  <c r="O78" i="1"/>
  <c r="O45" i="1"/>
  <c r="O79" i="1"/>
  <c r="O30" i="1"/>
  <c r="O89" i="1"/>
  <c r="O99" i="1"/>
  <c r="O76" i="1"/>
  <c r="O92" i="1"/>
  <c r="O65" i="1"/>
  <c r="O91" i="1"/>
  <c r="O55" i="1"/>
  <c r="O28" i="1"/>
  <c r="O93" i="1"/>
  <c r="O64" i="1"/>
  <c r="O81" i="1"/>
  <c r="O53" i="1"/>
  <c r="O74" i="1"/>
  <c r="O72" i="1"/>
  <c r="O54" i="1"/>
  <c r="O26" i="1"/>
  <c r="O66" i="1"/>
  <c r="O85" i="1"/>
  <c r="O46" i="1"/>
  <c r="O90" i="1"/>
  <c r="O58" i="1"/>
  <c r="O35" i="1"/>
  <c r="O86" i="1"/>
  <c r="O88" i="1"/>
  <c r="O67" i="1"/>
  <c r="O36" i="1"/>
  <c r="O100" i="1"/>
  <c r="O83" i="1"/>
  <c r="O57" i="1"/>
  <c r="O37" i="1"/>
  <c r="O27" i="1"/>
  <c r="O32" i="1"/>
  <c r="O42" i="1"/>
  <c r="O80" i="1"/>
  <c r="O95" i="1"/>
  <c r="O59" i="1"/>
  <c r="O75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<sst xmlns="http://schemas.openxmlformats.org/spreadsheetml/2006/main" count="854" uniqueCount="298">
  <si>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</si>
  <si>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</si>
  <si>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</si>
  <si>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</si>
  <si>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</si>
  <si>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</si>
  <si>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</si>
  <si>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</si>
  <si>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</si>
  <si>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</si>
  <si>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</si>
  <si>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</si>
  <si>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</si>
  <si>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</si>
  <si>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</si>
  <si>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</si>
  <si>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</si>
  <si>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</si>
  <si>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</si>
  <si>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</si>
  <si>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</si>
  <si>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</si>
  <si>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</si>
  <si>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</si>
  <si>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</si>
  <si>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</si>
  <si>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</si>
  <si>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</si>
  <si>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</si>
  <si>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</si>
  <si>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</si>
  <si>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</si>
  <si>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U Gem / GSC 1375-0755               </t>
  </si>
  <si>
    <t xml:space="preserve">UGSS+E    </t>
  </si>
  <si>
    <t>Gem_U.xls</t>
  </si>
  <si>
    <t>not avail.</t>
  </si>
  <si>
    <t>IBVS 5653</t>
  </si>
  <si>
    <t>I</t>
  </si>
  <si>
    <t>IBVS 5684</t>
  </si>
  <si>
    <t>IBVS ??</t>
  </si>
  <si>
    <t>IBVS 5874</t>
  </si>
  <si>
    <t>IBVS 6118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</si>
  <si>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</si>
  <si>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</si>
  <si>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</si>
  <si>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</si>
  <si>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</si>
  <si>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</si>
  <si>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</si>
  <si>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</si>
  <si>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</si>
  <si>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</si>
  <si>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</si>
  <si>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</si>
  <si>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</si>
  <si>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2438873.634 </t>
  </si>
  <si>
    <t> 23.04.1965 03:12 </t>
  </si>
  <si>
    <t> -0.881 </t>
  </si>
  <si>
    <t>V </t>
  </si>
  <si>
    <t> C.Hurless </t>
  </si>
  <si>
    <t> AOEB 6 </t>
  </si>
  <si>
    <t>2438878.587 </t>
  </si>
  <si>
    <t> 28.04.1965 02:05 </t>
  </si>
  <si>
    <t>2438881.591 </t>
  </si>
  <si>
    <t> 01.05.1965 02:11 </t>
  </si>
  <si>
    <t> -0.885 </t>
  </si>
  <si>
    <t>2439035.853 </t>
  </si>
  <si>
    <t> 02.10.1965 08:28 </t>
  </si>
  <si>
    <t> L.Peltier </t>
  </si>
  <si>
    <t>2439036.915 </t>
  </si>
  <si>
    <t> 03.10.1965 09:57 </t>
  </si>
  <si>
    <t> -0.884 </t>
  </si>
  <si>
    <t>2439038.862 </t>
  </si>
  <si>
    <t> 05.10.1965 08:41 </t>
  </si>
  <si>
    <t> -0.883 </t>
  </si>
  <si>
    <t>2439058.852 </t>
  </si>
  <si>
    <t> 25.10.1965 08:26 </t>
  </si>
  <si>
    <t>2439062.923 </t>
  </si>
  <si>
    <t> 29.10.1965 10:09 </t>
  </si>
  <si>
    <t>2439063.807 </t>
  </si>
  <si>
    <t> 30.10.1965 07:22 </t>
  </si>
  <si>
    <t> -0.882 </t>
  </si>
  <si>
    <t>2439064.868 </t>
  </si>
  <si>
    <t> 31.10.1965 08:49 </t>
  </si>
  <si>
    <t>2439065.929 </t>
  </si>
  <si>
    <t> 01.11.1965 10:17 </t>
  </si>
  <si>
    <t>2439084.859 </t>
  </si>
  <si>
    <t> 20.11.1965 08:36 </t>
  </si>
  <si>
    <t>2439087.866 </t>
  </si>
  <si>
    <t> 23.11.1965 08:47 </t>
  </si>
  <si>
    <t>2439095.829 </t>
  </si>
  <si>
    <t> 01.12.1965 07:53 </t>
  </si>
  <si>
    <t> -0.880 </t>
  </si>
  <si>
    <t>2439420.804 </t>
  </si>
  <si>
    <t> 22.10.1966 07:17 </t>
  </si>
  <si>
    <t>2443511.581 </t>
  </si>
  <si>
    <t> 03.01.1978 01:56 </t>
  </si>
  <si>
    <t> -0.619 </t>
  </si>
  <si>
    <t> G.Kelley </t>
  </si>
  <si>
    <t>2443578.627 </t>
  </si>
  <si>
    <t> 11.03.1978 03:02 </t>
  </si>
  <si>
    <t> -0.621 </t>
  </si>
  <si>
    <t> D.Cortner </t>
  </si>
  <si>
    <t>2445057.566 </t>
  </si>
  <si>
    <t> 29.03.1982 01:35 </t>
  </si>
  <si>
    <t> -0.530 </t>
  </si>
  <si>
    <t> G.Chaple </t>
  </si>
  <si>
    <t>2445083.569 </t>
  </si>
  <si>
    <t> 24.04.1982 01:39 </t>
  </si>
  <si>
    <t> -0.532 </t>
  </si>
  <si>
    <t>2446549.599 </t>
  </si>
  <si>
    <t> 29.04.1986 02:22 </t>
  </si>
  <si>
    <t> -0.435 </t>
  </si>
  <si>
    <t>2446845.557 </t>
  </si>
  <si>
    <t> 19.02.1987 01:22 </t>
  </si>
  <si>
    <t> -0.441 </t>
  </si>
  <si>
    <t>2446846.619 </t>
  </si>
  <si>
    <t> 20.02.1987 02:51 </t>
  </si>
  <si>
    <t>2446851.572 </t>
  </si>
  <si>
    <t> 25.02.1987 01:43 </t>
  </si>
  <si>
    <t>2449804.6678 </t>
  </si>
  <si>
    <t> 28.03.1995 04:01 </t>
  </si>
  <si>
    <t> -0.1759 </t>
  </si>
  <si>
    <t>C </t>
  </si>
  <si>
    <t>ns</t>
  </si>
  <si>
    <t> R.Zissell </t>
  </si>
  <si>
    <t>2449805.7280 </t>
  </si>
  <si>
    <t> 29.03.1995 05:28 </t>
  </si>
  <si>
    <t> -0.1772 </t>
  </si>
  <si>
    <t>2450114.6029 </t>
  </si>
  <si>
    <t> 01.02.1996 02:28 </t>
  </si>
  <si>
    <t> -0.1806 </t>
  </si>
  <si>
    <t>2450114.7798 </t>
  </si>
  <si>
    <t> 01.02.1996 06:42 </t>
  </si>
  <si>
    <t>2450160.6078 </t>
  </si>
  <si>
    <t> 18.03.1996 02:35 </t>
  </si>
  <si>
    <t> -0.1713 </t>
  </si>
  <si>
    <t>2450160.7828 </t>
  </si>
  <si>
    <t> 18.03.1996 06:47 </t>
  </si>
  <si>
    <t> -0.1732 </t>
  </si>
  <si>
    <t>2450404.7320 </t>
  </si>
  <si>
    <t> 17.11.1996 05:34 </t>
  </si>
  <si>
    <t> -0.1777 </t>
  </si>
  <si>
    <t>2450540.5967 </t>
  </si>
  <si>
    <t> 02.04.1997 02:19 </t>
  </si>
  <si>
    <t> -0.1770 </t>
  </si>
  <si>
    <t>2450568.5475 </t>
  </si>
  <si>
    <t> 30.04.1997 01:08 </t>
  </si>
  <si>
    <t> -0.1774 </t>
  </si>
  <si>
    <t>2450804.7175 </t>
  </si>
  <si>
    <t> 22.12.1997 05:13 </t>
  </si>
  <si>
    <t>2450860.620 </t>
  </si>
  <si>
    <t> 16.02.1998 02:52 </t>
  </si>
  <si>
    <t> -0.177 </t>
  </si>
  <si>
    <t>2451610.7007 </t>
  </si>
  <si>
    <t> 07.03.2000 04:49 </t>
  </si>
  <si>
    <t> -0.0019 </t>
  </si>
  <si>
    <t>2451621.6719 </t>
  </si>
  <si>
    <t> 18.03.2000 04:07 </t>
  </si>
  <si>
    <t> 0.0011 </t>
  </si>
  <si>
    <t>2451622.5551 </t>
  </si>
  <si>
    <t> 19.03.2000 01:19 </t>
  </si>
  <si>
    <t> -0.0002 </t>
  </si>
  <si>
    <t>2451623.6176 </t>
  </si>
  <si>
    <t> 20.03.2000 02:49 </t>
  </si>
  <si>
    <t> 0.0008 </t>
  </si>
  <si>
    <t>2453654.5002 </t>
  </si>
  <si>
    <t> 11.10.2005 00:00 </t>
  </si>
  <si>
    <t>E </t>
  </si>
  <si>
    <t>?</t>
  </si>
  <si>
    <t> I.Biro </t>
  </si>
  <si>
    <t>IBVS 5684 </t>
  </si>
  <si>
    <t>2454111.0938 </t>
  </si>
  <si>
    <t> 10.01.2007 14:15 </t>
  </si>
  <si>
    <t> -0.0016 </t>
  </si>
  <si>
    <t>Ic</t>
  </si>
  <si>
    <t> K.Nakajima </t>
  </si>
  <si>
    <t>VSB 46 </t>
  </si>
  <si>
    <t>2454111.2734 </t>
  </si>
  <si>
    <t> 10.01.2007 18:33 </t>
  </si>
  <si>
    <t>2454130.0263 </t>
  </si>
  <si>
    <t> 29.01.2007 12:37 </t>
  </si>
  <si>
    <t> 0.0019 </t>
  </si>
  <si>
    <t>2454130.2024 </t>
  </si>
  <si>
    <t> 29.01.2007 16:51 </t>
  </si>
  <si>
    <t>2454136.0393 </t>
  </si>
  <si>
    <t> 04.02.2007 12:56 </t>
  </si>
  <si>
    <t> 0.0001 </t>
  </si>
  <si>
    <t>2454136.2166 </t>
  </si>
  <si>
    <t> 04.02.2007 17:11 </t>
  </si>
  <si>
    <t> 0.0005 </t>
  </si>
  <si>
    <t>2454139.2234 </t>
  </si>
  <si>
    <t> 07.02.2007 17:21 </t>
  </si>
  <si>
    <t> -0.0001 </t>
  </si>
  <si>
    <t>2454147.5389 </t>
  </si>
  <si>
    <t> 16.02.2007 00:56 </t>
  </si>
  <si>
    <t>o</t>
  </si>
  <si>
    <t> J.Schirmer </t>
  </si>
  <si>
    <t>BAVM 201 </t>
  </si>
  <si>
    <t>2454148.4226 </t>
  </si>
  <si>
    <t> 16.02.2007 22:08 </t>
  </si>
  <si>
    <t> -0.0000 </t>
  </si>
  <si>
    <t>2454173.3668 </t>
  </si>
  <si>
    <t> 13.03.2007 20:48 </t>
  </si>
  <si>
    <t> 0.0004 </t>
  </si>
  <si>
    <t>2454423.3355 </t>
  </si>
  <si>
    <t> 18.11.2007 20:03 </t>
  </si>
  <si>
    <t> 0.0006 </t>
  </si>
  <si>
    <t>2454425.2810 </t>
  </si>
  <si>
    <t> 20.11.2007 18:44 </t>
  </si>
  <si>
    <t>2454504.3584 </t>
  </si>
  <si>
    <t> 07.02.2008 20:36 </t>
  </si>
  <si>
    <t>-I</t>
  </si>
  <si>
    <t>2454504.5353 </t>
  </si>
  <si>
    <t> 08.02.2008 00:50 </t>
  </si>
  <si>
    <t>11331</t>
  </si>
  <si>
    <t>2454505.4198 </t>
  </si>
  <si>
    <t> 08.02.2008 22:04 </t>
  </si>
  <si>
    <t>11336</t>
  </si>
  <si>
    <t>2454506.3043 </t>
  </si>
  <si>
    <t> 09.02.2008 19:18 </t>
  </si>
  <si>
    <t>11341</t>
  </si>
  <si>
    <t> 0.0003 </t>
  </si>
  <si>
    <t>2454506.4809 </t>
  </si>
  <si>
    <t> 09.02.2008 23:32 </t>
  </si>
  <si>
    <t>11342</t>
  </si>
  <si>
    <t> 0.0000 </t>
  </si>
  <si>
    <t>2454507.3654 </t>
  </si>
  <si>
    <t> 10.02.2008 20:46 </t>
  </si>
  <si>
    <t>11347</t>
  </si>
  <si>
    <t>2454509.4887 </t>
  </si>
  <si>
    <t> 12.02.2008 23:43 </t>
  </si>
  <si>
    <t>11359</t>
  </si>
  <si>
    <t>2454510.3732 </t>
  </si>
  <si>
    <t> 13.02.2008 20:57 </t>
  </si>
  <si>
    <t>11364</t>
  </si>
  <si>
    <t>2454510.5502 </t>
  </si>
  <si>
    <t> 14.02.2008 01:12 </t>
  </si>
  <si>
    <t>11365</t>
  </si>
  <si>
    <t>2454511.4346 </t>
  </si>
  <si>
    <t> 14.02.2008 22:25 </t>
  </si>
  <si>
    <t>11370</t>
  </si>
  <si>
    <t>2454525.9428 </t>
  </si>
  <si>
    <t> 29.02.2008 10:37 </t>
  </si>
  <si>
    <t>11452</t>
  </si>
  <si>
    <t> 0.0022 </t>
  </si>
  <si>
    <t>VSB 48 </t>
  </si>
  <si>
    <t>2454532.3113 </t>
  </si>
  <si>
    <t> 06.03.2008 19:28 </t>
  </si>
  <si>
    <t>11488</t>
  </si>
  <si>
    <t> 0.0021 </t>
  </si>
  <si>
    <t>2454832.1595 </t>
  </si>
  <si>
    <t> 31.12.2008 15:49 </t>
  </si>
  <si>
    <t>13183</t>
  </si>
  <si>
    <t> -0.0058 </t>
  </si>
  <si>
    <t>2454833.2249 </t>
  </si>
  <si>
    <t> 01.01.2009 17:23 </t>
  </si>
  <si>
    <t>13189</t>
  </si>
  <si>
    <t> -0.0018 </t>
  </si>
  <si>
    <t>VSB 50 </t>
  </si>
  <si>
    <t>2454834.2887 </t>
  </si>
  <si>
    <t> 02.01.2009 18:55 </t>
  </si>
  <si>
    <t>13195</t>
  </si>
  <si>
    <t>2454835.1734 </t>
  </si>
  <si>
    <t> 03.01.2009 16:09 </t>
  </si>
  <si>
    <t>13200</t>
  </si>
  <si>
    <t> 0.0007 </t>
  </si>
  <si>
    <t>2454837.2971 </t>
  </si>
  <si>
    <t> 05.01.2009 19:07 </t>
  </si>
  <si>
    <t>13212</t>
  </si>
  <si>
    <t> 0.0016 </t>
  </si>
  <si>
    <t>2456639.4369 </t>
  </si>
  <si>
    <t> 12.12.2013 22:29 </t>
  </si>
  <si>
    <t>23399</t>
  </si>
  <si>
    <t> -0.0025 </t>
  </si>
  <si>
    <t> L.Pagel </t>
  </si>
  <si>
    <t>BAVM 234 </t>
  </si>
  <si>
    <t>2456720.1089 </t>
  </si>
  <si>
    <t> 03.03.2014 14:36 </t>
  </si>
  <si>
    <t>23855</t>
  </si>
  <si>
    <t> 0.0002 </t>
  </si>
  <si>
    <t> Y.Maeda </t>
  </si>
  <si>
    <t>VSB 59 </t>
  </si>
  <si>
    <t>2456722.0544 </t>
  </si>
  <si>
    <t> 05.03.2014 13:18 </t>
  </si>
  <si>
    <t>23866</t>
  </si>
  <si>
    <t>2456727.1849 </t>
  </si>
  <si>
    <t> 10.03.2014 16:26 </t>
  </si>
  <si>
    <t>23895</t>
  </si>
  <si>
    <t>2456728.0691 </t>
  </si>
  <si>
    <t> 11.03.2014 13:39 </t>
  </si>
  <si>
    <t>23900</t>
  </si>
  <si>
    <t> -0.0003 </t>
  </si>
  <si>
    <t>II</t>
  </si>
  <si>
    <t>IBVS 6230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</si>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</sst>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8" applyFont="1" applyAlignment="1">
      <alignment horizontal="left" vertical="center" wrapText="1"/>
    </xf>
    <xf numFmtId="0" fontId="21" fillId="0" borderId="0" xfId="8" applyFont="1" applyAlignment="1">
      <alignment horizontal="center" vertical="center" wrapText="1"/>
    </xf>
    <xf numFmtId="0" fontId="21" fillId="0" borderId="0" xfId="8" applyFont="1" applyAlignment="1">
      <alignment horizontal="left" wrapText="1"/>
    </xf>
    <xf numFmtId="0" fontId="22" fillId="0" borderId="0" xfId="8" applyFont="1" applyAlignment="1">
      <alignment horizontal="left"/>
    </xf>
    <xf numFmtId="0" fontId="22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22" fillId="0" borderId="0" xfId="8" applyFont="1" applyAlignment="1">
      <alignment horizontal="center"/>
    </xf>
    <xf numFmtId="0" fontId="5" fillId="0" borderId="0" xfId="8" applyFont="1" applyAlignment="1">
      <alignment horizontal="center" wrapText="1"/>
    </xf>
    <xf numFmtId="0" fontId="22" fillId="0" borderId="0" xfId="8" applyFont="1" applyAlignment="1">
      <alignment horizont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Gem - O-C Diagr.</a:t>
            </a:r>
          </a:p>
        </c:rich>
      </c:tx>
      <c:layout>
        <c:manualLayout>
          <c:xMode val="edge"/>
          <c:yMode val="edge"/>
          <c:x val="0.38947368421052631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3007518796992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2-41CE-9A7B-549F0D121E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4.7976299974834546E-3</c:v>
                </c:pt>
                <c:pt idx="1">
                  <c:v>4.4224900047993287E-3</c:v>
                </c:pt>
                <c:pt idx="2">
                  <c:v>1.016155001707375E-3</c:v>
                </c:pt>
                <c:pt idx="3">
                  <c:v>7.6179500319994986E-4</c:v>
                </c:pt>
                <c:pt idx="4">
                  <c:v>1.3242650020401925E-3</c:v>
                </c:pt>
                <c:pt idx="5">
                  <c:v>2.355460004764609E-3</c:v>
                </c:pt>
                <c:pt idx="6">
                  <c:v>1.9486450037220493E-3</c:v>
                </c:pt>
                <c:pt idx="7">
                  <c:v>4.1047800041269511E-3</c:v>
                </c:pt>
                <c:pt idx="8">
                  <c:v>3.5735050041694194E-3</c:v>
                </c:pt>
                <c:pt idx="9">
                  <c:v>3.135975006443914E-3</c:v>
                </c:pt>
                <c:pt idx="10">
                  <c:v>2.698445001442451E-3</c:v>
                </c:pt>
                <c:pt idx="11">
                  <c:v>3.7291600019671023E-3</c:v>
                </c:pt>
                <c:pt idx="12">
                  <c:v>3.3228250031243078E-3</c:v>
                </c:pt>
                <c:pt idx="13">
                  <c:v>5.5413500012946315E-3</c:v>
                </c:pt>
                <c:pt idx="14">
                  <c:v>3.7509149988181889E-3</c:v>
                </c:pt>
                <c:pt idx="15">
                  <c:v>5.1029500173171982E-4</c:v>
                </c:pt>
                <c:pt idx="16">
                  <c:v>-9.6035000024130568E-4</c:v>
                </c:pt>
                <c:pt idx="17">
                  <c:v>1.7478500012657605E-3</c:v>
                </c:pt>
                <c:pt idx="18">
                  <c:v>-4.7163499402813613E-4</c:v>
                </c:pt>
                <c:pt idx="19">
                  <c:v>7.3931799997808412E-3</c:v>
                </c:pt>
                <c:pt idx="20">
                  <c:v>1.2285650009289384E-3</c:v>
                </c:pt>
                <c:pt idx="21">
                  <c:v>1.791034999769181E-3</c:v>
                </c:pt>
                <c:pt idx="22">
                  <c:v>1.4158949998090975E-3</c:v>
                </c:pt>
                <c:pt idx="23">
                  <c:v>1.1011800015694462E-3</c:v>
                </c:pt>
                <c:pt idx="24">
                  <c:v>-1.3634999777423218E-4</c:v>
                </c:pt>
                <c:pt idx="25">
                  <c:v>-3.5575799993239343E-3</c:v>
                </c:pt>
                <c:pt idx="26">
                  <c:v>-3.5638350018416531E-3</c:v>
                </c:pt>
                <c:pt idx="27">
                  <c:v>5.7161200020345859E-3</c:v>
                </c:pt>
                <c:pt idx="28">
                  <c:v>3.8098650038591586E-3</c:v>
                </c:pt>
                <c:pt idx="29">
                  <c:v>-7.1577999915461987E-4</c:v>
                </c:pt>
                <c:pt idx="30">
                  <c:v>-1.9619998056441545E-5</c:v>
                </c:pt>
                <c:pt idx="31">
                  <c:v>-4.0790999628370628E-4</c:v>
                </c:pt>
                <c:pt idx="32">
                  <c:v>-2.5833499967120588E-4</c:v>
                </c:pt>
                <c:pt idx="33">
                  <c:v>-1.3491499703377485E-4</c:v>
                </c:pt>
                <c:pt idx="34">
                  <c:v>-1.9561149965738878E-3</c:v>
                </c:pt>
                <c:pt idx="35">
                  <c:v>1.0560750015429221E-3</c:v>
                </c:pt>
                <c:pt idx="36">
                  <c:v>-2.7520000003278255E-4</c:v>
                </c:pt>
                <c:pt idx="37">
                  <c:v>7.8727000072831288E-4</c:v>
                </c:pt>
                <c:pt idx="38">
                  <c:v>1.3560400038841181E-3</c:v>
                </c:pt>
                <c:pt idx="41">
                  <c:v>-1.8642849972820841E-3</c:v>
                </c:pt>
                <c:pt idx="42">
                  <c:v>8.2945999747607857E-4</c:v>
                </c:pt>
                <c:pt idx="43">
                  <c:v>1.666429998294916E-3</c:v>
                </c:pt>
                <c:pt idx="44">
                  <c:v>8.6017500143498182E-4</c:v>
                </c:pt>
                <c:pt idx="45">
                  <c:v>-1.4624000323237851E-4</c:v>
                </c:pt>
                <c:pt idx="46">
                  <c:v>2.4750499869696796E-4</c:v>
                </c:pt>
                <c:pt idx="47">
                  <c:v>-3.5882999509340152E-4</c:v>
                </c:pt>
                <c:pt idx="51">
                  <c:v>2.9563999851234257E-4</c:v>
                </c:pt>
                <c:pt idx="52">
                  <c:v>-1.7316499724984169E-4</c:v>
                </c:pt>
                <c:pt idx="63">
                  <c:v>1.9677399977808818E-3</c:v>
                </c:pt>
                <c:pt idx="67">
                  <c:v>-6.0596650000661612E-3</c:v>
                </c:pt>
                <c:pt idx="68">
                  <c:v>-2.0971949998056516E-3</c:v>
                </c:pt>
                <c:pt idx="69">
                  <c:v>2.65274997218512E-4</c:v>
                </c:pt>
                <c:pt idx="70">
                  <c:v>4.3400000140536577E-4</c:v>
                </c:pt>
                <c:pt idx="73">
                  <c:v>-2.9607449978357181E-3</c:v>
                </c:pt>
                <c:pt idx="77">
                  <c:v>-7.9449999611824751E-4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02-41CE-9A7B-549F0D121E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02-41CE-9A7B-549F0D121E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9">
                  <c:v>0</c:v>
                </c:pt>
                <c:pt idx="40">
                  <c:v>-4.201299962005578E-4</c:v>
                </c:pt>
                <c:pt idx="48">
                  <c:v>5.4718500177841634E-4</c:v>
                </c:pt>
                <c:pt idx="49">
                  <c:v>-2.8408999787643552E-4</c:v>
                </c:pt>
                <c:pt idx="50">
                  <c:v>1.3395500718615949E-4</c:v>
                </c:pt>
                <c:pt idx="53">
                  <c:v>1.3084999955026433E-4</c:v>
                </c:pt>
                <c:pt idx="54">
                  <c:v>1.2459500430850312E-4</c:v>
                </c:pt>
                <c:pt idx="55">
                  <c:v>9.3320006271824241E-5</c:v>
                </c:pt>
                <c:pt idx="56">
                  <c:v>6.2045000959187746E-5</c:v>
                </c:pt>
                <c:pt idx="57">
                  <c:v>-2.4420999397989362E-4</c:v>
                </c:pt>
                <c:pt idx="58">
                  <c:v>-2.7548499929253012E-4</c:v>
                </c:pt>
                <c:pt idx="59">
                  <c:v>1.4945500151952729E-4</c:v>
                </c:pt>
                <c:pt idx="60">
                  <c:v>1.1818000348284841E-4</c:v>
                </c:pt>
                <c:pt idx="61">
                  <c:v>2.119249984389171E-4</c:v>
                </c:pt>
                <c:pt idx="62">
                  <c:v>8.0650002928450704E-5</c:v>
                </c:pt>
                <c:pt idx="64">
                  <c:v>1.8425599992042407E-3</c:v>
                </c:pt>
                <c:pt idx="65">
                  <c:v>-2.0595049936673604E-3</c:v>
                </c:pt>
                <c:pt idx="66">
                  <c:v>-2.0033699984196573E-3</c:v>
                </c:pt>
                <c:pt idx="71">
                  <c:v>1.2589400066644885E-3</c:v>
                </c:pt>
                <c:pt idx="72">
                  <c:v>-9.406300014234148E-4</c:v>
                </c:pt>
                <c:pt idx="74">
                  <c:v>-2.1302499953890219E-4</c:v>
                </c:pt>
                <c:pt idx="75">
                  <c:v>-6.8182999530108646E-4</c:v>
                </c:pt>
                <c:pt idx="76">
                  <c:v>-4.6322499838424847E-4</c:v>
                </c:pt>
                <c:pt idx="78">
                  <c:v>1.6890500046429224E-3</c:v>
                </c:pt>
                <c:pt idx="79">
                  <c:v>-6.7240999997011386E-3</c:v>
                </c:pt>
                <c:pt idx="80">
                  <c:v>-2.1303550020093098E-3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02-41CE-9A7B-549F0D121E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02-41CE-9A7B-549F0D121E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02-41CE-9A7B-549F0D121E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2E-3</c:v>
                  </c:pt>
                  <c:pt idx="39">
                    <c:v>0</c:v>
                  </c:pt>
                  <c:pt idx="40">
                    <c:v>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1E-3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1.1999999999999999E-3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2.9999999999999997E-4</c:v>
                  </c:pt>
                  <c:pt idx="73">
                    <c:v>3.5000000000000001E-3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1E-3</c:v>
                  </c:pt>
                  <c:pt idx="79">
                    <c:v>2.0000000000000001E-4</c:v>
                  </c:pt>
                  <c:pt idx="8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02-41CE-9A7B-549F0D121E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-77026</c:v>
                </c:pt>
                <c:pt idx="1">
                  <c:v>-76998</c:v>
                </c:pt>
                <c:pt idx="2">
                  <c:v>-76981</c:v>
                </c:pt>
                <c:pt idx="3">
                  <c:v>-76109</c:v>
                </c:pt>
                <c:pt idx="4">
                  <c:v>-76103</c:v>
                </c:pt>
                <c:pt idx="5">
                  <c:v>-76092</c:v>
                </c:pt>
                <c:pt idx="6">
                  <c:v>-75979</c:v>
                </c:pt>
                <c:pt idx="7">
                  <c:v>-75956</c:v>
                </c:pt>
                <c:pt idx="8">
                  <c:v>-75951</c:v>
                </c:pt>
                <c:pt idx="9">
                  <c:v>-75945</c:v>
                </c:pt>
                <c:pt idx="10">
                  <c:v>-75939</c:v>
                </c:pt>
                <c:pt idx="11">
                  <c:v>-75832</c:v>
                </c:pt>
                <c:pt idx="12">
                  <c:v>-75815</c:v>
                </c:pt>
                <c:pt idx="13">
                  <c:v>-75770</c:v>
                </c:pt>
                <c:pt idx="14">
                  <c:v>-73933</c:v>
                </c:pt>
                <c:pt idx="15">
                  <c:v>-50809</c:v>
                </c:pt>
                <c:pt idx="16">
                  <c:v>-50430</c:v>
                </c:pt>
                <c:pt idx="17">
                  <c:v>-42070</c:v>
                </c:pt>
                <c:pt idx="18">
                  <c:v>-41923</c:v>
                </c:pt>
                <c:pt idx="19">
                  <c:v>-33636</c:v>
                </c:pt>
                <c:pt idx="20">
                  <c:v>-31963</c:v>
                </c:pt>
                <c:pt idx="21">
                  <c:v>-31957</c:v>
                </c:pt>
                <c:pt idx="22">
                  <c:v>-31929</c:v>
                </c:pt>
                <c:pt idx="23">
                  <c:v>-15236</c:v>
                </c:pt>
                <c:pt idx="24">
                  <c:v>-15230</c:v>
                </c:pt>
                <c:pt idx="25">
                  <c:v>-13484</c:v>
                </c:pt>
                <c:pt idx="26">
                  <c:v>-13483</c:v>
                </c:pt>
                <c:pt idx="27">
                  <c:v>-13224</c:v>
                </c:pt>
                <c:pt idx="28">
                  <c:v>-13223</c:v>
                </c:pt>
                <c:pt idx="29">
                  <c:v>-11844</c:v>
                </c:pt>
                <c:pt idx="30">
                  <c:v>-11076</c:v>
                </c:pt>
                <c:pt idx="31">
                  <c:v>-10918</c:v>
                </c:pt>
                <c:pt idx="32">
                  <c:v>-9583</c:v>
                </c:pt>
                <c:pt idx="33">
                  <c:v>-9267</c:v>
                </c:pt>
                <c:pt idx="34">
                  <c:v>-5027</c:v>
                </c:pt>
                <c:pt idx="35">
                  <c:v>-4965</c:v>
                </c:pt>
                <c:pt idx="36">
                  <c:v>-4960</c:v>
                </c:pt>
                <c:pt idx="37">
                  <c:v>-4954</c:v>
                </c:pt>
                <c:pt idx="38">
                  <c:v>-1208</c:v>
                </c:pt>
                <c:pt idx="39">
                  <c:v>0</c:v>
                </c:pt>
                <c:pt idx="40">
                  <c:v>6526</c:v>
                </c:pt>
                <c:pt idx="41">
                  <c:v>9107</c:v>
                </c:pt>
                <c:pt idx="42">
                  <c:v>9108</c:v>
                </c:pt>
                <c:pt idx="43">
                  <c:v>9214</c:v>
                </c:pt>
                <c:pt idx="44">
                  <c:v>9215</c:v>
                </c:pt>
                <c:pt idx="45">
                  <c:v>9248</c:v>
                </c:pt>
                <c:pt idx="46">
                  <c:v>9249</c:v>
                </c:pt>
                <c:pt idx="47">
                  <c:v>9266</c:v>
                </c:pt>
                <c:pt idx="48">
                  <c:v>9313</c:v>
                </c:pt>
                <c:pt idx="49">
                  <c:v>9318</c:v>
                </c:pt>
                <c:pt idx="50">
                  <c:v>9459</c:v>
                </c:pt>
                <c:pt idx="51">
                  <c:v>10872</c:v>
                </c:pt>
                <c:pt idx="52">
                  <c:v>10883</c:v>
                </c:pt>
                <c:pt idx="53">
                  <c:v>11330</c:v>
                </c:pt>
                <c:pt idx="54">
                  <c:v>11331</c:v>
                </c:pt>
                <c:pt idx="55">
                  <c:v>11336</c:v>
                </c:pt>
                <c:pt idx="56">
                  <c:v>11341</c:v>
                </c:pt>
                <c:pt idx="57">
                  <c:v>11342</c:v>
                </c:pt>
                <c:pt idx="58">
                  <c:v>11347</c:v>
                </c:pt>
                <c:pt idx="59">
                  <c:v>11359</c:v>
                </c:pt>
                <c:pt idx="60">
                  <c:v>11364</c:v>
                </c:pt>
                <c:pt idx="61">
                  <c:v>11365</c:v>
                </c:pt>
                <c:pt idx="62">
                  <c:v>11370</c:v>
                </c:pt>
                <c:pt idx="63">
                  <c:v>11452</c:v>
                </c:pt>
                <c:pt idx="64">
                  <c:v>11488</c:v>
                </c:pt>
                <c:pt idx="65">
                  <c:v>13151</c:v>
                </c:pt>
                <c:pt idx="66">
                  <c:v>13174</c:v>
                </c:pt>
                <c:pt idx="67">
                  <c:v>13183</c:v>
                </c:pt>
                <c:pt idx="68">
                  <c:v>13189</c:v>
                </c:pt>
                <c:pt idx="69">
                  <c:v>13195</c:v>
                </c:pt>
                <c:pt idx="70">
                  <c:v>13200</c:v>
                </c:pt>
                <c:pt idx="71">
                  <c:v>13212</c:v>
                </c:pt>
                <c:pt idx="72">
                  <c:v>15626</c:v>
                </c:pt>
                <c:pt idx="73">
                  <c:v>23399</c:v>
                </c:pt>
                <c:pt idx="74">
                  <c:v>23855</c:v>
                </c:pt>
                <c:pt idx="75">
                  <c:v>23866</c:v>
                </c:pt>
                <c:pt idx="76">
                  <c:v>23895</c:v>
                </c:pt>
                <c:pt idx="77">
                  <c:v>23900</c:v>
                </c:pt>
                <c:pt idx="78">
                  <c:v>29690</c:v>
                </c:pt>
                <c:pt idx="79">
                  <c:v>29820</c:v>
                </c:pt>
                <c:pt idx="80">
                  <c:v>29821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3.0658041214791419E-3</c:v>
                </c:pt>
                <c:pt idx="1">
                  <c:v>3.0647040977884333E-3</c:v>
                </c:pt>
                <c:pt idx="2">
                  <c:v>3.0640362262619315E-3</c:v>
                </c:pt>
                <c:pt idx="3">
                  <c:v>3.0297783456084333E-3</c:v>
                </c:pt>
                <c:pt idx="4">
                  <c:v>3.0295426262461384E-3</c:v>
                </c:pt>
                <c:pt idx="5">
                  <c:v>3.0291104740819315E-3</c:v>
                </c:pt>
                <c:pt idx="6">
                  <c:v>3.0246710927587144E-3</c:v>
                </c:pt>
                <c:pt idx="7">
                  <c:v>3.0237675018699177E-3</c:v>
                </c:pt>
                <c:pt idx="8">
                  <c:v>3.0235710690680057E-3</c:v>
                </c:pt>
                <c:pt idx="9">
                  <c:v>3.0233353497057108E-3</c:v>
                </c:pt>
                <c:pt idx="10">
                  <c:v>3.0230996303434164E-3</c:v>
                </c:pt>
                <c:pt idx="11">
                  <c:v>3.0188959683824937E-3</c:v>
                </c:pt>
                <c:pt idx="12">
                  <c:v>3.0182280968559919E-3</c:v>
                </c:pt>
                <c:pt idx="13">
                  <c:v>3.0164602016387819E-3</c:v>
                </c:pt>
                <c:pt idx="14">
                  <c:v>2.9442907902162171E-3</c:v>
                </c:pt>
                <c:pt idx="15">
                  <c:v>2.035828367932392E-3</c:v>
                </c:pt>
                <c:pt idx="16">
                  <c:v>2.0209387615474426E-3</c:v>
                </c:pt>
                <c:pt idx="17">
                  <c:v>1.6925031167501418E-3</c:v>
                </c:pt>
                <c:pt idx="18">
                  <c:v>1.6867279923739212E-3</c:v>
                </c:pt>
                <c:pt idx="19">
                  <c:v>1.3611602664845399E-3</c:v>
                </c:pt>
                <c:pt idx="20">
                  <c:v>1.2954338509646971E-3</c:v>
                </c:pt>
                <c:pt idx="21">
                  <c:v>1.2951981316024026E-3</c:v>
                </c:pt>
                <c:pt idx="22">
                  <c:v>1.2940981079116939E-3</c:v>
                </c:pt>
                <c:pt idx="23">
                  <c:v>6.3828755544741882E-4</c:v>
                </c:pt>
                <c:pt idx="24">
                  <c:v>6.3805183608512414E-4</c:v>
                </c:pt>
                <c:pt idx="25">
                  <c:v>5.6945750165736256E-4</c:v>
                </c:pt>
                <c:pt idx="26">
                  <c:v>5.6941821509698008E-4</c:v>
                </c:pt>
                <c:pt idx="27">
                  <c:v>5.5924299595792502E-4</c:v>
                </c:pt>
                <c:pt idx="28">
                  <c:v>5.5920370939754253E-4</c:v>
                </c:pt>
                <c:pt idx="29">
                  <c:v>5.0502754263014092E-4</c:v>
                </c:pt>
                <c:pt idx="30">
                  <c:v>4.7485546425641764E-4</c:v>
                </c:pt>
                <c:pt idx="31">
                  <c:v>4.6864818771599016E-4</c:v>
                </c:pt>
                <c:pt idx="32">
                  <c:v>4.1620062960541645E-4</c:v>
                </c:pt>
                <c:pt idx="33">
                  <c:v>4.0378607652456154E-4</c:v>
                </c:pt>
                <c:pt idx="34">
                  <c:v>2.3721106050296413E-4</c:v>
                </c:pt>
                <c:pt idx="35">
                  <c:v>2.3477529375925211E-4</c:v>
                </c:pt>
                <c:pt idx="36">
                  <c:v>2.3457886095733983E-4</c:v>
                </c:pt>
                <c:pt idx="37">
                  <c:v>2.3434314159504513E-4</c:v>
                </c:pt>
                <c:pt idx="38">
                  <c:v>8.71756864023791E-5</c:v>
                </c:pt>
                <c:pt idx="39">
                  <c:v>3.9717521460376818E-5</c:v>
                </c:pt>
                <c:pt idx="40">
                  <c:v>-2.166665715955064E-4</c:v>
                </c:pt>
                <c:pt idx="41">
                  <c:v>-3.1806518394261556E-4</c:v>
                </c:pt>
                <c:pt idx="42">
                  <c:v>-3.1810447050299804E-4</c:v>
                </c:pt>
                <c:pt idx="43">
                  <c:v>-3.2226884590353798E-4</c:v>
                </c:pt>
                <c:pt idx="44">
                  <c:v>-3.2230813246392041E-4</c:v>
                </c:pt>
                <c:pt idx="45">
                  <c:v>-3.2360458895654132E-4</c:v>
                </c:pt>
                <c:pt idx="46">
                  <c:v>-3.236438755169238E-4</c:v>
                </c:pt>
                <c:pt idx="47">
                  <c:v>-3.2431174704342547E-4</c:v>
                </c:pt>
                <c:pt idx="48">
                  <c:v>-3.2615821538140071E-4</c:v>
                </c:pt>
                <c:pt idx="49">
                  <c:v>-3.2635464818331301E-4</c:v>
                </c:pt>
                <c:pt idx="50">
                  <c:v>-3.3189405319723877E-4</c:v>
                </c:pt>
                <c:pt idx="51">
                  <c:v>-3.8740596301764372E-4</c:v>
                </c:pt>
                <c:pt idx="52">
                  <c:v>-3.8783811518185071E-4</c:v>
                </c:pt>
                <c:pt idx="53">
                  <c:v>-4.0539920767280687E-4</c:v>
                </c:pt>
                <c:pt idx="54">
                  <c:v>-4.054384942331893E-4</c:v>
                </c:pt>
                <c:pt idx="55">
                  <c:v>-4.0563492703510156E-4</c:v>
                </c:pt>
                <c:pt idx="56">
                  <c:v>-4.0583135983701381E-4</c:v>
                </c:pt>
                <c:pt idx="57">
                  <c:v>-4.0587064639739629E-4</c:v>
                </c:pt>
                <c:pt idx="58">
                  <c:v>-4.0606707919930854E-4</c:v>
                </c:pt>
                <c:pt idx="59">
                  <c:v>-4.0653851792389796E-4</c:v>
                </c:pt>
                <c:pt idx="60">
                  <c:v>-4.0673495072581021E-4</c:v>
                </c:pt>
                <c:pt idx="61">
                  <c:v>-4.0677423728619269E-4</c:v>
                </c:pt>
                <c:pt idx="62">
                  <c:v>-4.0697067008810495E-4</c:v>
                </c:pt>
                <c:pt idx="63">
                  <c:v>-4.1019216803946606E-4</c:v>
                </c:pt>
                <c:pt idx="64">
                  <c:v>-4.116064842132343E-4</c:v>
                </c:pt>
                <c:pt idx="65">
                  <c:v>-4.769400341292524E-4</c:v>
                </c:pt>
                <c:pt idx="66">
                  <c:v>-4.7784362501804875E-4</c:v>
                </c:pt>
                <c:pt idx="67">
                  <c:v>-4.7819720406149088E-4</c:v>
                </c:pt>
                <c:pt idx="68">
                  <c:v>-4.7843292342378556E-4</c:v>
                </c:pt>
                <c:pt idx="69">
                  <c:v>-4.7866864278608024E-4</c:v>
                </c:pt>
                <c:pt idx="70">
                  <c:v>-4.7886507558799255E-4</c:v>
                </c:pt>
                <c:pt idx="71">
                  <c:v>-4.7933651431258191E-4</c:v>
                </c:pt>
                <c:pt idx="72">
                  <c:v>-5.7417427107582162E-4</c:v>
                </c:pt>
                <c:pt idx="73">
                  <c:v>-8.7954870492862271E-4</c:v>
                </c:pt>
                <c:pt idx="74">
                  <c:v>-8.9746337646302095E-4</c:v>
                </c:pt>
                <c:pt idx="75">
                  <c:v>-8.9789552862722794E-4</c:v>
                </c:pt>
                <c:pt idx="76">
                  <c:v>-8.9903483887831908E-4</c:v>
                </c:pt>
                <c:pt idx="77">
                  <c:v>-8.9923127168023127E-4</c:v>
                </c:pt>
                <c:pt idx="78">
                  <c:v>-1.1267004562946297E-3</c:v>
                </c:pt>
                <c:pt idx="79">
                  <c:v>-1.1318077091443486E-3</c:v>
                </c:pt>
                <c:pt idx="80">
                  <c:v>-1.1318469957047311E-3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02-41CE-9A7B-549F0D121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158912"/>
        <c:axId val="1"/>
      </c:scatterChart>
      <c:valAx>
        <c:axId val="70815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5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74130865218"/>
          <c:w val="0.6601503759398496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222C1E-5F99-3536-F819-A34CD4B5E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vsolj.cetus-net.org/no46.pdf" TargetMode="External"/><Relationship Id="rId16" Type="http://schemas.openxmlformats.org/officeDocument/2006/relationships/hyperlink" Target="http://www.bav-astro.de/sfs/BAVM_link.php?BAVMnr=201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684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www.bav-astro.de/sfs/BAVM_link.php?BAVMnr=201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6.pdf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85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32</v>
      </c>
      <c r="F1">
        <v>52500.010399999999</v>
      </c>
      <c r="G1">
        <v>0.17690625500000001</v>
      </c>
      <c r="H1" t="s">
        <v>33</v>
      </c>
      <c r="I1" t="s">
        <v>34</v>
      </c>
    </row>
    <row r="2" spans="1:9" x14ac:dyDescent="0.2">
      <c r="A2" t="s">
        <v>24</v>
      </c>
      <c r="B2" t="s">
        <v>33</v>
      </c>
      <c r="C2" s="3"/>
      <c r="D2" s="3"/>
      <c r="E2" t="s">
        <v>34</v>
      </c>
    </row>
    <row r="3" spans="1:9" ht="13.5" thickBot="1" x14ac:dyDescent="0.25"/>
    <row r="4" spans="1:9" ht="14.25" thickTop="1" thickBot="1" x14ac:dyDescent="0.25">
      <c r="A4" s="5" t="s">
        <v>1</v>
      </c>
      <c r="C4" s="8" t="s">
        <v>35</v>
      </c>
      <c r="D4" s="9" t="s">
        <v>35</v>
      </c>
    </row>
    <row r="5" spans="1:9" ht="13.5" thickTop="1" x14ac:dyDescent="0.2">
      <c r="A5" s="11" t="s">
        <v>26</v>
      </c>
      <c r="B5" s="12"/>
      <c r="C5" s="13">
        <v>-9.5</v>
      </c>
      <c r="D5" s="12" t="s">
        <v>27</v>
      </c>
      <c r="E5" s="12"/>
    </row>
    <row r="6" spans="1:9" x14ac:dyDescent="0.2">
      <c r="A6" s="5" t="s">
        <v>2</v>
      </c>
    </row>
    <row r="7" spans="1:9" x14ac:dyDescent="0.2">
      <c r="A7" t="s">
        <v>3</v>
      </c>
      <c r="C7">
        <v>52500.010399999999</v>
      </c>
    </row>
    <row r="8" spans="1:9" x14ac:dyDescent="0.2">
      <c r="A8" t="s">
        <v>4</v>
      </c>
      <c r="C8">
        <v>0.17690625500000001</v>
      </c>
    </row>
    <row r="9" spans="1:9" x14ac:dyDescent="0.2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3">
        <f ca="1">INTERCEPT(INDIRECT($D$9):G992,INDIRECT($C$9):F992)</f>
        <v>3.9717521460376818E-5</v>
      </c>
      <c r="D11" s="3"/>
      <c r="E11" s="12"/>
    </row>
    <row r="12" spans="1:9" x14ac:dyDescent="0.2">
      <c r="A12" s="12" t="s">
        <v>17</v>
      </c>
      <c r="B12" s="12"/>
      <c r="C12" s="23">
        <f ca="1">SLOPE(INDIRECT($D$9):G992,INDIRECT($C$9):F992)</f>
        <v>-3.9286560382452222E-8</v>
      </c>
      <c r="D12" s="3"/>
      <c r="E12" s="12"/>
    </row>
    <row r="13" spans="1:9" x14ac:dyDescent="0.2">
      <c r="A13" s="12" t="s">
        <v>19</v>
      </c>
      <c r="B13" s="12"/>
      <c r="C13" s="3" t="s">
        <v>14</v>
      </c>
    </row>
    <row r="14" spans="1:9" x14ac:dyDescent="0.2">
      <c r="A14" s="12"/>
      <c r="B14" s="12"/>
      <c r="C14" s="12"/>
    </row>
    <row r="15" spans="1:9" x14ac:dyDescent="0.2">
      <c r="A15" s="14" t="s">
        <v>18</v>
      </c>
      <c r="B15" s="12"/>
      <c r="C15" s="15">
        <f ca="1">(C7+C11)+(C8+C12)*INT(MAX(F21:F3533))</f>
        <v>57775.53069850801</v>
      </c>
      <c r="E15" s="16" t="s">
        <v>42</v>
      </c>
      <c r="F15" s="13">
        <v>1</v>
      </c>
    </row>
    <row r="16" spans="1:9" x14ac:dyDescent="0.2">
      <c r="A16" s="18" t="s">
        <v>5</v>
      </c>
      <c r="B16" s="12"/>
      <c r="C16" s="19">
        <f ca="1">+C8+C12</f>
        <v>0.17690621571343962</v>
      </c>
      <c r="E16" s="16" t="s">
        <v>28</v>
      </c>
      <c r="F16" s="17">
        <f ca="1">NOW()+15018.5+$C$5/24</f>
        <v>60351.791887499996</v>
      </c>
    </row>
    <row r="17" spans="1:17" ht="13.5" thickBot="1" x14ac:dyDescent="0.25">
      <c r="A17" s="16" t="s">
        <v>25</v>
      </c>
      <c r="B17" s="12"/>
      <c r="C17" s="12">
        <f>COUNT(C21:C2191)</f>
        <v>81</v>
      </c>
      <c r="E17" s="16" t="s">
        <v>43</v>
      </c>
      <c r="F17" s="17">
        <f ca="1">ROUND(2*(F16-$C$7)/$C$8,0)/2+F15</f>
        <v>44385</v>
      </c>
    </row>
    <row r="18" spans="1:17" ht="14.25" thickTop="1" thickBot="1" x14ac:dyDescent="0.25">
      <c r="A18" s="18" t="s">
        <v>6</v>
      </c>
      <c r="B18" s="12"/>
      <c r="C18" s="21">
        <f ca="1">+C15</f>
        <v>57775.53069850801</v>
      </c>
      <c r="D18" s="22">
        <f ca="1">+C16</f>
        <v>0.17690621571343962</v>
      </c>
      <c r="E18" s="16" t="s">
        <v>29</v>
      </c>
      <c r="F18" s="25">
        <f ca="1">ROUND(2*(F16-$C$15)/$C$16,0)/2+F15</f>
        <v>14564</v>
      </c>
    </row>
    <row r="19" spans="1:17" ht="13.5" thickTop="1" x14ac:dyDescent="0.2">
      <c r="E19" s="16" t="s">
        <v>30</v>
      </c>
      <c r="F19" s="20">
        <f ca="1">+$C$15+$C$16*F18-15018.5-$C$5/24</f>
        <v>45333.88865749188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295</v>
      </c>
      <c r="M20" s="7" t="s">
        <v>296</v>
      </c>
      <c r="N20" s="7" t="s">
        <v>297</v>
      </c>
      <c r="O20" s="7" t="s">
        <v>23</v>
      </c>
      <c r="P20" s="6" t="s">
        <v>22</v>
      </c>
      <c r="Q20" s="4" t="s">
        <v>15</v>
      </c>
    </row>
    <row r="21" spans="1:17" x14ac:dyDescent="0.2">
      <c r="A21" s="53" t="s">
        <v>60</v>
      </c>
      <c r="B21" s="55" t="s">
        <v>37</v>
      </c>
      <c r="C21" s="54">
        <v>38873.633999999998</v>
      </c>
      <c r="D21" s="54" t="s">
        <v>54</v>
      </c>
      <c r="E21">
        <f t="shared" ref="E21:E50" si="0">+(C21-C$7)/C$8</f>
        <v>-77025.972880382324</v>
      </c>
      <c r="F21">
        <f t="shared" ref="F21:F50" si="1">ROUND(2*E21,0)/2</f>
        <v>-77026</v>
      </c>
      <c r="G21">
        <f t="shared" ref="G21:G50" si="2">+C21-(C$7+F21*C$8)</f>
        <v>4.7976299974834546E-3</v>
      </c>
      <c r="I21">
        <f t="shared" ref="I21:I50" si="3">+G21</f>
        <v>4.7976299974834546E-3</v>
      </c>
      <c r="O21">
        <f t="shared" ref="O21:O50" ca="1" si="4">+C$11+C$12*$F21</f>
        <v>3.0658041214791419E-3</v>
      </c>
      <c r="Q21" s="2">
        <f t="shared" ref="Q21:Q50" si="5">+C21-15018.5</f>
        <v>23855.133999999998</v>
      </c>
    </row>
    <row r="22" spans="1:17" x14ac:dyDescent="0.2">
      <c r="A22" s="53" t="s">
        <v>60</v>
      </c>
      <c r="B22" s="55" t="s">
        <v>37</v>
      </c>
      <c r="C22" s="54">
        <v>38878.587</v>
      </c>
      <c r="D22" s="54" t="s">
        <v>54</v>
      </c>
      <c r="E22">
        <f t="shared" si="0"/>
        <v>-76997.975000940467</v>
      </c>
      <c r="F22">
        <f t="shared" si="1"/>
        <v>-76998</v>
      </c>
      <c r="G22">
        <f t="shared" si="2"/>
        <v>4.4224900047993287E-3</v>
      </c>
      <c r="I22">
        <f t="shared" si="3"/>
        <v>4.4224900047993287E-3</v>
      </c>
      <c r="O22">
        <f t="shared" ca="1" si="4"/>
        <v>3.0647040977884333E-3</v>
      </c>
      <c r="Q22" s="2">
        <f t="shared" si="5"/>
        <v>23860.087</v>
      </c>
    </row>
    <row r="23" spans="1:17" x14ac:dyDescent="0.2">
      <c r="A23" s="53" t="s">
        <v>60</v>
      </c>
      <c r="B23" s="55" t="s">
        <v>37</v>
      </c>
      <c r="C23" s="54">
        <v>38881.591</v>
      </c>
      <c r="D23" s="54" t="s">
        <v>54</v>
      </c>
      <c r="E23">
        <f t="shared" si="0"/>
        <v>-76980.994255969053</v>
      </c>
      <c r="F23">
        <f t="shared" si="1"/>
        <v>-76981</v>
      </c>
      <c r="G23">
        <f t="shared" si="2"/>
        <v>1.016155001707375E-3</v>
      </c>
      <c r="I23">
        <f t="shared" si="3"/>
        <v>1.016155001707375E-3</v>
      </c>
      <c r="O23">
        <f t="shared" ca="1" si="4"/>
        <v>3.0640362262619315E-3</v>
      </c>
      <c r="Q23" s="2">
        <f t="shared" si="5"/>
        <v>23863.091</v>
      </c>
    </row>
    <row r="24" spans="1:17" x14ac:dyDescent="0.2">
      <c r="A24" s="53" t="s">
        <v>60</v>
      </c>
      <c r="B24" s="55" t="s">
        <v>37</v>
      </c>
      <c r="C24" s="54">
        <v>39035.853000000003</v>
      </c>
      <c r="D24" s="54" t="s">
        <v>54</v>
      </c>
      <c r="E24">
        <f t="shared" si="0"/>
        <v>-76108.995693792705</v>
      </c>
      <c r="F24">
        <f t="shared" si="1"/>
        <v>-76109</v>
      </c>
      <c r="G24">
        <f t="shared" si="2"/>
        <v>7.6179500319994986E-4</v>
      </c>
      <c r="I24">
        <f t="shared" si="3"/>
        <v>7.6179500319994986E-4</v>
      </c>
      <c r="O24">
        <f t="shared" ca="1" si="4"/>
        <v>3.0297783456084333E-3</v>
      </c>
      <c r="Q24" s="2">
        <f t="shared" si="5"/>
        <v>24017.353000000003</v>
      </c>
    </row>
    <row r="25" spans="1:17" x14ac:dyDescent="0.2">
      <c r="A25" s="53" t="s">
        <v>60</v>
      </c>
      <c r="B25" s="55" t="s">
        <v>37</v>
      </c>
      <c r="C25" s="54">
        <v>39036.915000000001</v>
      </c>
      <c r="D25" s="54" t="s">
        <v>54</v>
      </c>
      <c r="E25">
        <f t="shared" si="0"/>
        <v>-76102.992514312151</v>
      </c>
      <c r="F25">
        <f t="shared" si="1"/>
        <v>-76103</v>
      </c>
      <c r="G25">
        <f t="shared" si="2"/>
        <v>1.3242650020401925E-3</v>
      </c>
      <c r="I25">
        <f t="shared" si="3"/>
        <v>1.3242650020401925E-3</v>
      </c>
      <c r="O25">
        <f t="shared" ca="1" si="4"/>
        <v>3.0295426262461384E-3</v>
      </c>
      <c r="Q25" s="2">
        <f t="shared" si="5"/>
        <v>24018.415000000001</v>
      </c>
    </row>
    <row r="26" spans="1:17" x14ac:dyDescent="0.2">
      <c r="A26" s="53" t="s">
        <v>60</v>
      </c>
      <c r="B26" s="55" t="s">
        <v>37</v>
      </c>
      <c r="C26" s="54">
        <v>39038.862000000001</v>
      </c>
      <c r="D26" s="54" t="s">
        <v>54</v>
      </c>
      <c r="E26">
        <f t="shared" si="0"/>
        <v>-76091.986685264448</v>
      </c>
      <c r="F26">
        <f t="shared" si="1"/>
        <v>-76092</v>
      </c>
      <c r="G26">
        <f t="shared" si="2"/>
        <v>2.355460004764609E-3</v>
      </c>
      <c r="I26">
        <f t="shared" si="3"/>
        <v>2.355460004764609E-3</v>
      </c>
      <c r="O26">
        <f t="shared" ca="1" si="4"/>
        <v>3.0291104740819315E-3</v>
      </c>
      <c r="Q26" s="2">
        <f t="shared" si="5"/>
        <v>24020.362000000001</v>
      </c>
    </row>
    <row r="27" spans="1:17" x14ac:dyDescent="0.2">
      <c r="A27" s="53" t="s">
        <v>60</v>
      </c>
      <c r="B27" s="55" t="s">
        <v>37</v>
      </c>
      <c r="C27" s="54">
        <v>39058.851999999999</v>
      </c>
      <c r="D27" s="54" t="s">
        <v>54</v>
      </c>
      <c r="E27">
        <f t="shared" si="0"/>
        <v>-75978.988984872238</v>
      </c>
      <c r="F27">
        <f t="shared" si="1"/>
        <v>-75979</v>
      </c>
      <c r="G27">
        <f t="shared" si="2"/>
        <v>1.9486450037220493E-3</v>
      </c>
      <c r="I27">
        <f t="shared" si="3"/>
        <v>1.9486450037220493E-3</v>
      </c>
      <c r="O27">
        <f t="shared" ca="1" si="4"/>
        <v>3.0246710927587144E-3</v>
      </c>
      <c r="Q27" s="2">
        <f t="shared" si="5"/>
        <v>24040.351999999999</v>
      </c>
    </row>
    <row r="28" spans="1:17" x14ac:dyDescent="0.2">
      <c r="A28" s="53" t="s">
        <v>60</v>
      </c>
      <c r="B28" s="55" t="s">
        <v>37</v>
      </c>
      <c r="C28" s="54">
        <v>39062.923000000003</v>
      </c>
      <c r="D28" s="54" t="s">
        <v>54</v>
      </c>
      <c r="E28">
        <f t="shared" si="0"/>
        <v>-75955.976796863382</v>
      </c>
      <c r="F28">
        <f t="shared" si="1"/>
        <v>-75956</v>
      </c>
      <c r="G28">
        <f t="shared" si="2"/>
        <v>4.1047800041269511E-3</v>
      </c>
      <c r="I28">
        <f t="shared" si="3"/>
        <v>4.1047800041269511E-3</v>
      </c>
      <c r="O28">
        <f t="shared" ca="1" si="4"/>
        <v>3.0237675018699177E-3</v>
      </c>
      <c r="Q28" s="2">
        <f t="shared" si="5"/>
        <v>24044.423000000003</v>
      </c>
    </row>
    <row r="29" spans="1:17" x14ac:dyDescent="0.2">
      <c r="A29" s="53" t="s">
        <v>60</v>
      </c>
      <c r="B29" s="55" t="s">
        <v>37</v>
      </c>
      <c r="C29" s="54">
        <v>39063.807000000001</v>
      </c>
      <c r="D29" s="54" t="s">
        <v>54</v>
      </c>
      <c r="E29">
        <f t="shared" si="0"/>
        <v>-75950.979800007626</v>
      </c>
      <c r="F29">
        <f t="shared" si="1"/>
        <v>-75951</v>
      </c>
      <c r="G29">
        <f t="shared" si="2"/>
        <v>3.5735050041694194E-3</v>
      </c>
      <c r="I29">
        <f t="shared" si="3"/>
        <v>3.5735050041694194E-3</v>
      </c>
      <c r="O29">
        <f t="shared" ca="1" si="4"/>
        <v>3.0235710690680057E-3</v>
      </c>
      <c r="Q29" s="2">
        <f t="shared" si="5"/>
        <v>24045.307000000001</v>
      </c>
    </row>
    <row r="30" spans="1:17" x14ac:dyDescent="0.2">
      <c r="A30" s="53" t="s">
        <v>60</v>
      </c>
      <c r="B30" s="55" t="s">
        <v>37</v>
      </c>
      <c r="C30" s="54">
        <v>39064.868000000002</v>
      </c>
      <c r="D30" s="54" t="s">
        <v>54</v>
      </c>
      <c r="E30">
        <f t="shared" si="0"/>
        <v>-75944.98227323842</v>
      </c>
      <c r="F30">
        <f t="shared" si="1"/>
        <v>-75945</v>
      </c>
      <c r="G30">
        <f t="shared" si="2"/>
        <v>3.135975006443914E-3</v>
      </c>
      <c r="I30">
        <f t="shared" si="3"/>
        <v>3.135975006443914E-3</v>
      </c>
      <c r="O30">
        <f t="shared" ca="1" si="4"/>
        <v>3.0233353497057108E-3</v>
      </c>
      <c r="Q30" s="2">
        <f t="shared" si="5"/>
        <v>24046.368000000002</v>
      </c>
    </row>
    <row r="31" spans="1:17" x14ac:dyDescent="0.2">
      <c r="A31" s="53" t="s">
        <v>60</v>
      </c>
      <c r="B31" s="55" t="s">
        <v>37</v>
      </c>
      <c r="C31" s="54">
        <v>39065.928999999996</v>
      </c>
      <c r="D31" s="54" t="s">
        <v>54</v>
      </c>
      <c r="E31">
        <f t="shared" si="0"/>
        <v>-75938.984746469258</v>
      </c>
      <c r="F31">
        <f t="shared" si="1"/>
        <v>-75939</v>
      </c>
      <c r="G31">
        <f t="shared" si="2"/>
        <v>2.698445001442451E-3</v>
      </c>
      <c r="I31">
        <f t="shared" si="3"/>
        <v>2.698445001442451E-3</v>
      </c>
      <c r="O31">
        <f t="shared" ca="1" si="4"/>
        <v>3.0230996303434164E-3</v>
      </c>
      <c r="Q31" s="2">
        <f t="shared" si="5"/>
        <v>24047.428999999996</v>
      </c>
    </row>
    <row r="32" spans="1:17" x14ac:dyDescent="0.2">
      <c r="A32" s="53" t="s">
        <v>60</v>
      </c>
      <c r="B32" s="55" t="s">
        <v>37</v>
      </c>
      <c r="C32" s="54">
        <v>39084.858999999997</v>
      </c>
      <c r="D32" s="54" t="s">
        <v>54</v>
      </c>
      <c r="E32">
        <f t="shared" si="0"/>
        <v>-75831.978920134861</v>
      </c>
      <c r="F32">
        <f t="shared" si="1"/>
        <v>-75832</v>
      </c>
      <c r="G32">
        <f t="shared" si="2"/>
        <v>3.7291600019671023E-3</v>
      </c>
      <c r="I32">
        <f t="shared" si="3"/>
        <v>3.7291600019671023E-3</v>
      </c>
      <c r="O32">
        <f t="shared" ca="1" si="4"/>
        <v>3.0188959683824937E-3</v>
      </c>
      <c r="Q32" s="2">
        <f t="shared" si="5"/>
        <v>24066.358999999997</v>
      </c>
    </row>
    <row r="33" spans="1:17" x14ac:dyDescent="0.2">
      <c r="A33" s="53" t="s">
        <v>60</v>
      </c>
      <c r="B33" s="55" t="s">
        <v>37</v>
      </c>
      <c r="C33" s="54">
        <v>39087.866000000002</v>
      </c>
      <c r="D33" s="54" t="s">
        <v>54</v>
      </c>
      <c r="E33">
        <f t="shared" si="0"/>
        <v>-75814.981217029301</v>
      </c>
      <c r="F33">
        <f t="shared" si="1"/>
        <v>-75815</v>
      </c>
      <c r="G33">
        <f t="shared" si="2"/>
        <v>3.3228250031243078E-3</v>
      </c>
      <c r="I33">
        <f t="shared" si="3"/>
        <v>3.3228250031243078E-3</v>
      </c>
      <c r="O33">
        <f t="shared" ca="1" si="4"/>
        <v>3.0182280968559919E-3</v>
      </c>
      <c r="Q33" s="2">
        <f t="shared" si="5"/>
        <v>24069.366000000002</v>
      </c>
    </row>
    <row r="34" spans="1:17" x14ac:dyDescent="0.2">
      <c r="A34" s="53" t="s">
        <v>60</v>
      </c>
      <c r="B34" s="55" t="s">
        <v>37</v>
      </c>
      <c r="C34" s="54">
        <v>39095.828999999998</v>
      </c>
      <c r="D34" s="54" t="s">
        <v>54</v>
      </c>
      <c r="E34">
        <f t="shared" si="0"/>
        <v>-75769.968676347824</v>
      </c>
      <c r="F34">
        <f t="shared" si="1"/>
        <v>-75770</v>
      </c>
      <c r="G34">
        <f t="shared" si="2"/>
        <v>5.5413500012946315E-3</v>
      </c>
      <c r="I34">
        <f t="shared" si="3"/>
        <v>5.5413500012946315E-3</v>
      </c>
      <c r="O34">
        <f t="shared" ca="1" si="4"/>
        <v>3.0164602016387819E-3</v>
      </c>
      <c r="Q34" s="2">
        <f t="shared" si="5"/>
        <v>24077.328999999998</v>
      </c>
    </row>
    <row r="35" spans="1:17" x14ac:dyDescent="0.2">
      <c r="A35" s="53" t="s">
        <v>60</v>
      </c>
      <c r="B35" s="55" t="s">
        <v>37</v>
      </c>
      <c r="C35" s="54">
        <v>39420.803999999996</v>
      </c>
      <c r="D35" s="54" t="s">
        <v>54</v>
      </c>
      <c r="E35">
        <f t="shared" si="0"/>
        <v>-73932.978797160118</v>
      </c>
      <c r="F35">
        <f t="shared" si="1"/>
        <v>-73933</v>
      </c>
      <c r="G35">
        <f t="shared" si="2"/>
        <v>3.7509149988181889E-3</v>
      </c>
      <c r="I35">
        <f t="shared" si="3"/>
        <v>3.7509149988181889E-3</v>
      </c>
      <c r="O35">
        <f t="shared" ca="1" si="4"/>
        <v>2.9442907902162171E-3</v>
      </c>
      <c r="Q35" s="2">
        <f t="shared" si="5"/>
        <v>24402.303999999996</v>
      </c>
    </row>
    <row r="36" spans="1:17" x14ac:dyDescent="0.2">
      <c r="A36" s="53" t="s">
        <v>60</v>
      </c>
      <c r="B36" s="55" t="s">
        <v>293</v>
      </c>
      <c r="C36" s="54">
        <v>43511.580999999998</v>
      </c>
      <c r="D36" s="54" t="s">
        <v>54</v>
      </c>
      <c r="E36">
        <f t="shared" si="0"/>
        <v>-50808.997115449652</v>
      </c>
      <c r="F36">
        <f t="shared" si="1"/>
        <v>-50809</v>
      </c>
      <c r="G36">
        <f t="shared" si="2"/>
        <v>5.1029500173171982E-4</v>
      </c>
      <c r="I36">
        <f t="shared" si="3"/>
        <v>5.1029500173171982E-4</v>
      </c>
      <c r="O36">
        <f t="shared" ca="1" si="4"/>
        <v>2.035828367932392E-3</v>
      </c>
      <c r="Q36" s="2">
        <f t="shared" si="5"/>
        <v>28493.080999999998</v>
      </c>
    </row>
    <row r="37" spans="1:17" x14ac:dyDescent="0.2">
      <c r="A37" s="53" t="s">
        <v>60</v>
      </c>
      <c r="B37" s="55" t="s">
        <v>293</v>
      </c>
      <c r="C37" s="54">
        <v>43578.627</v>
      </c>
      <c r="D37" s="54" t="s">
        <v>54</v>
      </c>
      <c r="E37">
        <f t="shared" si="0"/>
        <v>-50430.00542858136</v>
      </c>
      <c r="F37">
        <f t="shared" si="1"/>
        <v>-50430</v>
      </c>
      <c r="G37">
        <f t="shared" si="2"/>
        <v>-9.6035000024130568E-4</v>
      </c>
      <c r="I37">
        <f t="shared" si="3"/>
        <v>-9.6035000024130568E-4</v>
      </c>
      <c r="O37">
        <f t="shared" ca="1" si="4"/>
        <v>2.0209387615474426E-3</v>
      </c>
      <c r="Q37" s="2">
        <f t="shared" si="5"/>
        <v>28560.127</v>
      </c>
    </row>
    <row r="38" spans="1:17" x14ac:dyDescent="0.2">
      <c r="A38" s="53" t="s">
        <v>60</v>
      </c>
      <c r="B38" s="55" t="s">
        <v>37</v>
      </c>
      <c r="C38" s="54">
        <v>45057.565999999999</v>
      </c>
      <c r="D38" s="54" t="s">
        <v>54</v>
      </c>
      <c r="E38">
        <f t="shared" si="0"/>
        <v>-42069.99011990842</v>
      </c>
      <c r="F38">
        <f t="shared" si="1"/>
        <v>-42070</v>
      </c>
      <c r="G38">
        <f t="shared" si="2"/>
        <v>1.7478500012657605E-3</v>
      </c>
      <c r="I38">
        <f t="shared" si="3"/>
        <v>1.7478500012657605E-3</v>
      </c>
      <c r="O38">
        <f t="shared" ca="1" si="4"/>
        <v>1.6925031167501418E-3</v>
      </c>
      <c r="Q38" s="2">
        <f t="shared" si="5"/>
        <v>30039.065999999999</v>
      </c>
    </row>
    <row r="39" spans="1:17" x14ac:dyDescent="0.2">
      <c r="A39" s="53" t="s">
        <v>60</v>
      </c>
      <c r="B39" s="55" t="s">
        <v>37</v>
      </c>
      <c r="C39" s="54">
        <v>45083.569000000003</v>
      </c>
      <c r="D39" s="54" t="s">
        <v>54</v>
      </c>
      <c r="E39">
        <f t="shared" si="0"/>
        <v>-41923.002666016502</v>
      </c>
      <c r="F39">
        <f t="shared" si="1"/>
        <v>-41923</v>
      </c>
      <c r="G39">
        <f t="shared" si="2"/>
        <v>-4.7163499402813613E-4</v>
      </c>
      <c r="I39">
        <f t="shared" si="3"/>
        <v>-4.7163499402813613E-4</v>
      </c>
      <c r="O39">
        <f t="shared" ca="1" si="4"/>
        <v>1.6867279923739212E-3</v>
      </c>
      <c r="Q39" s="2">
        <f t="shared" si="5"/>
        <v>30065.069000000003</v>
      </c>
    </row>
    <row r="40" spans="1:17" x14ac:dyDescent="0.2">
      <c r="A40" s="53" t="s">
        <v>60</v>
      </c>
      <c r="B40" s="55" t="s">
        <v>293</v>
      </c>
      <c r="C40" s="54">
        <v>46549.599000000002</v>
      </c>
      <c r="D40" s="54" t="s">
        <v>54</v>
      </c>
      <c r="E40">
        <f t="shared" si="0"/>
        <v>-33635.958208487296</v>
      </c>
      <c r="F40">
        <f t="shared" si="1"/>
        <v>-33636</v>
      </c>
      <c r="G40">
        <f t="shared" si="2"/>
        <v>7.3931799997808412E-3</v>
      </c>
      <c r="I40">
        <f t="shared" si="3"/>
        <v>7.3931799997808412E-3</v>
      </c>
      <c r="O40">
        <f t="shared" ca="1" si="4"/>
        <v>1.3611602664845399E-3</v>
      </c>
      <c r="Q40" s="2">
        <f t="shared" si="5"/>
        <v>31531.099000000002</v>
      </c>
    </row>
    <row r="41" spans="1:17" x14ac:dyDescent="0.2">
      <c r="A41" s="53" t="s">
        <v>60</v>
      </c>
      <c r="B41" s="55" t="s">
        <v>293</v>
      </c>
      <c r="C41" s="54">
        <v>46845.557000000001</v>
      </c>
      <c r="D41" s="54" t="s">
        <v>54</v>
      </c>
      <c r="E41">
        <f t="shared" si="0"/>
        <v>-31962.993055276638</v>
      </c>
      <c r="F41">
        <f t="shared" si="1"/>
        <v>-31963</v>
      </c>
      <c r="G41">
        <f t="shared" si="2"/>
        <v>1.2285650009289384E-3</v>
      </c>
      <c r="I41">
        <f t="shared" si="3"/>
        <v>1.2285650009289384E-3</v>
      </c>
      <c r="O41">
        <f t="shared" ca="1" si="4"/>
        <v>1.2954338509646971E-3</v>
      </c>
      <c r="Q41" s="2">
        <f t="shared" si="5"/>
        <v>31827.057000000001</v>
      </c>
    </row>
    <row r="42" spans="1:17" x14ac:dyDescent="0.2">
      <c r="A42" s="53" t="s">
        <v>60</v>
      </c>
      <c r="B42" s="55" t="s">
        <v>293</v>
      </c>
      <c r="C42" s="54">
        <v>46846.618999999999</v>
      </c>
      <c r="D42" s="54" t="s">
        <v>54</v>
      </c>
      <c r="E42">
        <f t="shared" si="0"/>
        <v>-31956.989875796084</v>
      </c>
      <c r="F42">
        <f t="shared" si="1"/>
        <v>-31957</v>
      </c>
      <c r="G42">
        <f t="shared" si="2"/>
        <v>1.791034999769181E-3</v>
      </c>
      <c r="I42">
        <f t="shared" si="3"/>
        <v>1.791034999769181E-3</v>
      </c>
      <c r="O42">
        <f t="shared" ca="1" si="4"/>
        <v>1.2951981316024026E-3</v>
      </c>
      <c r="Q42" s="2">
        <f t="shared" si="5"/>
        <v>31828.118999999999</v>
      </c>
    </row>
    <row r="43" spans="1:17" x14ac:dyDescent="0.2">
      <c r="A43" s="53" t="s">
        <v>60</v>
      </c>
      <c r="B43" s="55" t="s">
        <v>293</v>
      </c>
      <c r="C43" s="54">
        <v>46851.572</v>
      </c>
      <c r="D43" s="54" t="s">
        <v>54</v>
      </c>
      <c r="E43">
        <f t="shared" si="0"/>
        <v>-31928.99199635422</v>
      </c>
      <c r="F43">
        <f t="shared" si="1"/>
        <v>-31929</v>
      </c>
      <c r="G43">
        <f t="shared" si="2"/>
        <v>1.4158949998090975E-3</v>
      </c>
      <c r="I43">
        <f t="shared" si="3"/>
        <v>1.4158949998090975E-3</v>
      </c>
      <c r="O43">
        <f t="shared" ca="1" si="4"/>
        <v>1.2940981079116939E-3</v>
      </c>
      <c r="Q43" s="2">
        <f t="shared" si="5"/>
        <v>31833.072</v>
      </c>
    </row>
    <row r="44" spans="1:17" x14ac:dyDescent="0.2">
      <c r="A44" s="53" t="s">
        <v>60</v>
      </c>
      <c r="B44" s="55" t="s">
        <v>37</v>
      </c>
      <c r="C44" s="54">
        <v>49804.667800000003</v>
      </c>
      <c r="D44" s="54" t="s">
        <v>54</v>
      </c>
      <c r="E44">
        <f t="shared" si="0"/>
        <v>-15235.993775347266</v>
      </c>
      <c r="F44">
        <f t="shared" si="1"/>
        <v>-15236</v>
      </c>
      <c r="G44">
        <f t="shared" si="2"/>
        <v>1.1011800015694462E-3</v>
      </c>
      <c r="I44">
        <f t="shared" si="3"/>
        <v>1.1011800015694462E-3</v>
      </c>
      <c r="O44">
        <f t="shared" ca="1" si="4"/>
        <v>6.3828755544741882E-4</v>
      </c>
      <c r="Q44" s="2">
        <f t="shared" si="5"/>
        <v>34786.167800000003</v>
      </c>
    </row>
    <row r="45" spans="1:17" x14ac:dyDescent="0.2">
      <c r="A45" s="53" t="s">
        <v>60</v>
      </c>
      <c r="B45" s="55" t="s">
        <v>37</v>
      </c>
      <c r="C45" s="54">
        <v>49805.728000000003</v>
      </c>
      <c r="D45" s="54" t="s">
        <v>54</v>
      </c>
      <c r="E45">
        <f t="shared" si="0"/>
        <v>-15230.000770747174</v>
      </c>
      <c r="F45">
        <f t="shared" si="1"/>
        <v>-15230</v>
      </c>
      <c r="G45">
        <f t="shared" si="2"/>
        <v>-1.3634999777423218E-4</v>
      </c>
      <c r="I45">
        <f t="shared" si="3"/>
        <v>-1.3634999777423218E-4</v>
      </c>
      <c r="O45">
        <f t="shared" ca="1" si="4"/>
        <v>6.3805183608512414E-4</v>
      </c>
      <c r="Q45" s="2">
        <f t="shared" si="5"/>
        <v>34787.228000000003</v>
      </c>
    </row>
    <row r="46" spans="1:17" x14ac:dyDescent="0.2">
      <c r="A46" s="53" t="s">
        <v>60</v>
      </c>
      <c r="B46" s="55" t="s">
        <v>37</v>
      </c>
      <c r="C46" s="54">
        <v>50114.602899999998</v>
      </c>
      <c r="D46" s="54" t="s">
        <v>54</v>
      </c>
      <c r="E46">
        <f t="shared" si="0"/>
        <v>-13484.02010997294</v>
      </c>
      <c r="F46">
        <f t="shared" si="1"/>
        <v>-13484</v>
      </c>
      <c r="G46">
        <f t="shared" si="2"/>
        <v>-3.5575799993239343E-3</v>
      </c>
      <c r="I46">
        <f t="shared" si="3"/>
        <v>-3.5575799993239343E-3</v>
      </c>
      <c r="O46">
        <f t="shared" ca="1" si="4"/>
        <v>5.6945750165736256E-4</v>
      </c>
      <c r="Q46" s="2">
        <f t="shared" si="5"/>
        <v>35096.102899999998</v>
      </c>
    </row>
    <row r="47" spans="1:17" x14ac:dyDescent="0.2">
      <c r="A47" s="53" t="s">
        <v>60</v>
      </c>
      <c r="B47" s="55" t="s">
        <v>37</v>
      </c>
      <c r="C47" s="54">
        <v>50114.779799999997</v>
      </c>
      <c r="D47" s="54" t="s">
        <v>54</v>
      </c>
      <c r="E47">
        <f t="shared" si="0"/>
        <v>-13483.020145330658</v>
      </c>
      <c r="F47">
        <f t="shared" si="1"/>
        <v>-13483</v>
      </c>
      <c r="G47">
        <f t="shared" si="2"/>
        <v>-3.5638350018416531E-3</v>
      </c>
      <c r="I47">
        <f t="shared" si="3"/>
        <v>-3.5638350018416531E-3</v>
      </c>
      <c r="O47">
        <f t="shared" ca="1" si="4"/>
        <v>5.6941821509698008E-4</v>
      </c>
      <c r="Q47" s="2">
        <f t="shared" si="5"/>
        <v>35096.279799999997</v>
      </c>
    </row>
    <row r="48" spans="1:17" x14ac:dyDescent="0.2">
      <c r="A48" s="53" t="s">
        <v>60</v>
      </c>
      <c r="B48" s="55" t="s">
        <v>37</v>
      </c>
      <c r="C48" s="54">
        <v>50160.607799999998</v>
      </c>
      <c r="D48" s="54" t="s">
        <v>54</v>
      </c>
      <c r="E48">
        <f t="shared" si="0"/>
        <v>-13223.96768842346</v>
      </c>
      <c r="F48">
        <f t="shared" si="1"/>
        <v>-13224</v>
      </c>
      <c r="G48">
        <f t="shared" si="2"/>
        <v>5.7161200020345859E-3</v>
      </c>
      <c r="I48">
        <f t="shared" si="3"/>
        <v>5.7161200020345859E-3</v>
      </c>
      <c r="O48">
        <f t="shared" ca="1" si="4"/>
        <v>5.5924299595792502E-4</v>
      </c>
      <c r="Q48" s="2">
        <f t="shared" si="5"/>
        <v>35142.107799999998</v>
      </c>
    </row>
    <row r="49" spans="1:17" x14ac:dyDescent="0.2">
      <c r="A49" s="53" t="s">
        <v>60</v>
      </c>
      <c r="B49" s="55" t="s">
        <v>37</v>
      </c>
      <c r="C49" s="54">
        <v>50160.782800000001</v>
      </c>
      <c r="D49" s="54" t="s">
        <v>54</v>
      </c>
      <c r="E49">
        <f t="shared" si="0"/>
        <v>-13222.978463932766</v>
      </c>
      <c r="F49">
        <f t="shared" si="1"/>
        <v>-13223</v>
      </c>
      <c r="G49">
        <f t="shared" si="2"/>
        <v>3.8098650038591586E-3</v>
      </c>
      <c r="I49">
        <f t="shared" si="3"/>
        <v>3.8098650038591586E-3</v>
      </c>
      <c r="O49">
        <f t="shared" ca="1" si="4"/>
        <v>5.5920370939754253E-4</v>
      </c>
      <c r="Q49" s="2">
        <f t="shared" si="5"/>
        <v>35142.282800000001</v>
      </c>
    </row>
    <row r="50" spans="1:17" x14ac:dyDescent="0.2">
      <c r="A50" s="53" t="s">
        <v>60</v>
      </c>
      <c r="B50" s="55" t="s">
        <v>37</v>
      </c>
      <c r="C50" s="54">
        <v>50404.732000000004</v>
      </c>
      <c r="D50" s="54" t="s">
        <v>54</v>
      </c>
      <c r="E50">
        <f t="shared" si="0"/>
        <v>-11844.004046097723</v>
      </c>
      <c r="F50">
        <f t="shared" si="1"/>
        <v>-11844</v>
      </c>
      <c r="G50">
        <f t="shared" si="2"/>
        <v>-7.1577999915461987E-4</v>
      </c>
      <c r="I50">
        <f t="shared" si="3"/>
        <v>-7.1577999915461987E-4</v>
      </c>
      <c r="O50">
        <f t="shared" ca="1" si="4"/>
        <v>5.0502754263014092E-4</v>
      </c>
      <c r="Q50" s="2">
        <f t="shared" si="5"/>
        <v>35386.232000000004</v>
      </c>
    </row>
    <row r="51" spans="1:17" x14ac:dyDescent="0.2">
      <c r="A51" s="53" t="s">
        <v>60</v>
      </c>
      <c r="B51" s="55" t="s">
        <v>37</v>
      </c>
      <c r="C51" s="54">
        <v>50540.596700000002</v>
      </c>
      <c r="D51" s="54" t="s">
        <v>54</v>
      </c>
      <c r="E51">
        <f t="shared" ref="E51:E82" si="6">+(C51-C$7)/C$8</f>
        <v>-11076.000110906181</v>
      </c>
      <c r="F51">
        <f t="shared" ref="F51:F82" si="7">ROUND(2*E51,0)/2</f>
        <v>-11076</v>
      </c>
      <c r="G51">
        <f t="shared" ref="G51:G82" si="8">+C51-(C$7+F51*C$8)</f>
        <v>-1.9619998056441545E-5</v>
      </c>
      <c r="I51">
        <f t="shared" ref="I51:I59" si="9">+G51</f>
        <v>-1.9619998056441545E-5</v>
      </c>
      <c r="O51">
        <f t="shared" ref="O51:O82" ca="1" si="10">+C$11+C$12*$F51</f>
        <v>4.7485546425641764E-4</v>
      </c>
      <c r="Q51" s="2">
        <f t="shared" ref="Q51:Q82" si="11">+C51-15018.5</f>
        <v>35522.096700000002</v>
      </c>
    </row>
    <row r="52" spans="1:17" x14ac:dyDescent="0.2">
      <c r="A52" s="53" t="s">
        <v>60</v>
      </c>
      <c r="B52" s="55" t="s">
        <v>37</v>
      </c>
      <c r="C52" s="54">
        <v>50568.547500000001</v>
      </c>
      <c r="D52" s="54" t="s">
        <v>54</v>
      </c>
      <c r="E52">
        <f t="shared" si="6"/>
        <v>-10918.002305797489</v>
      </c>
      <c r="F52">
        <f t="shared" si="7"/>
        <v>-10918</v>
      </c>
      <c r="G52">
        <f t="shared" si="8"/>
        <v>-4.0790999628370628E-4</v>
      </c>
      <c r="I52">
        <f t="shared" si="9"/>
        <v>-4.0790999628370628E-4</v>
      </c>
      <c r="O52">
        <f t="shared" ca="1" si="10"/>
        <v>4.6864818771599016E-4</v>
      </c>
      <c r="Q52" s="2">
        <f t="shared" si="11"/>
        <v>35550.047500000001</v>
      </c>
    </row>
    <row r="53" spans="1:17" x14ac:dyDescent="0.2">
      <c r="A53" s="53" t="s">
        <v>60</v>
      </c>
      <c r="B53" s="55" t="s">
        <v>37</v>
      </c>
      <c r="C53" s="54">
        <v>50804.717499999999</v>
      </c>
      <c r="D53" s="54" t="s">
        <v>54</v>
      </c>
      <c r="E53">
        <f t="shared" si="6"/>
        <v>-9583.0014602931951</v>
      </c>
      <c r="F53">
        <f t="shared" si="7"/>
        <v>-9583</v>
      </c>
      <c r="G53">
        <f t="shared" si="8"/>
        <v>-2.5833499967120588E-4</v>
      </c>
      <c r="I53">
        <f t="shared" si="9"/>
        <v>-2.5833499967120588E-4</v>
      </c>
      <c r="O53">
        <f t="shared" ca="1" si="10"/>
        <v>4.1620062960541645E-4</v>
      </c>
      <c r="Q53" s="2">
        <f t="shared" si="11"/>
        <v>35786.217499999999</v>
      </c>
    </row>
    <row r="54" spans="1:17" x14ac:dyDescent="0.2">
      <c r="A54" s="53" t="s">
        <v>60</v>
      </c>
      <c r="B54" s="55" t="s">
        <v>37</v>
      </c>
      <c r="C54" s="54">
        <v>50860.62</v>
      </c>
      <c r="D54" s="54" t="s">
        <v>54</v>
      </c>
      <c r="E54">
        <f t="shared" si="6"/>
        <v>-9267.0007626355346</v>
      </c>
      <c r="F54">
        <f t="shared" si="7"/>
        <v>-9267</v>
      </c>
      <c r="G54">
        <f t="shared" si="8"/>
        <v>-1.3491499703377485E-4</v>
      </c>
      <c r="I54">
        <f t="shared" si="9"/>
        <v>-1.3491499703377485E-4</v>
      </c>
      <c r="O54">
        <f t="shared" ca="1" si="10"/>
        <v>4.0378607652456154E-4</v>
      </c>
      <c r="Q54" s="2">
        <f t="shared" si="11"/>
        <v>35842.120000000003</v>
      </c>
    </row>
    <row r="55" spans="1:17" x14ac:dyDescent="0.2">
      <c r="A55" s="53" t="s">
        <v>60</v>
      </c>
      <c r="B55" s="55" t="s">
        <v>37</v>
      </c>
      <c r="C55" s="54">
        <v>51610.700700000001</v>
      </c>
      <c r="D55" s="54" t="s">
        <v>54</v>
      </c>
      <c r="E55">
        <f t="shared" si="6"/>
        <v>-5027.0110573535003</v>
      </c>
      <c r="F55">
        <f t="shared" si="7"/>
        <v>-5027</v>
      </c>
      <c r="G55">
        <f t="shared" si="8"/>
        <v>-1.9561149965738878E-3</v>
      </c>
      <c r="I55">
        <f t="shared" si="9"/>
        <v>-1.9561149965738878E-3</v>
      </c>
      <c r="O55">
        <f t="shared" ca="1" si="10"/>
        <v>2.3721106050296413E-4</v>
      </c>
      <c r="Q55" s="2">
        <f t="shared" si="11"/>
        <v>36592.200700000001</v>
      </c>
    </row>
    <row r="56" spans="1:17" x14ac:dyDescent="0.2">
      <c r="A56" s="53" t="s">
        <v>60</v>
      </c>
      <c r="B56" s="55" t="s">
        <v>37</v>
      </c>
      <c r="C56" s="54">
        <v>51621.671900000001</v>
      </c>
      <c r="D56" s="54" t="s">
        <v>54</v>
      </c>
      <c r="E56">
        <f t="shared" si="6"/>
        <v>-4964.9940303128224</v>
      </c>
      <c r="F56">
        <f t="shared" si="7"/>
        <v>-4965</v>
      </c>
      <c r="G56">
        <f t="shared" si="8"/>
        <v>1.0560750015429221E-3</v>
      </c>
      <c r="I56">
        <f t="shared" si="9"/>
        <v>1.0560750015429221E-3</v>
      </c>
      <c r="O56">
        <f t="shared" ca="1" si="10"/>
        <v>2.3477529375925211E-4</v>
      </c>
      <c r="Q56" s="2">
        <f t="shared" si="11"/>
        <v>36603.171900000001</v>
      </c>
    </row>
    <row r="57" spans="1:17" x14ac:dyDescent="0.2">
      <c r="A57" s="53" t="s">
        <v>60</v>
      </c>
      <c r="B57" s="55" t="s">
        <v>37</v>
      </c>
      <c r="C57" s="54">
        <v>51622.555099999998</v>
      </c>
      <c r="D57" s="54" t="s">
        <v>54</v>
      </c>
      <c r="E57">
        <f t="shared" si="6"/>
        <v>-4960.0015556261787</v>
      </c>
      <c r="F57">
        <f t="shared" si="7"/>
        <v>-4960</v>
      </c>
      <c r="G57">
        <f t="shared" si="8"/>
        <v>-2.7520000003278255E-4</v>
      </c>
      <c r="I57">
        <f t="shared" si="9"/>
        <v>-2.7520000003278255E-4</v>
      </c>
      <c r="O57">
        <f t="shared" ca="1" si="10"/>
        <v>2.3457886095733983E-4</v>
      </c>
      <c r="Q57" s="2">
        <f t="shared" si="11"/>
        <v>36604.055099999998</v>
      </c>
    </row>
    <row r="58" spans="1:17" x14ac:dyDescent="0.2">
      <c r="A58" s="53" t="s">
        <v>60</v>
      </c>
      <c r="B58" s="55" t="s">
        <v>37</v>
      </c>
      <c r="C58" s="54">
        <v>51623.617599999998</v>
      </c>
      <c r="D58" s="54" t="s">
        <v>54</v>
      </c>
      <c r="E58">
        <f t="shared" si="6"/>
        <v>-4953.9955497899236</v>
      </c>
      <c r="F58">
        <f t="shared" si="7"/>
        <v>-4954</v>
      </c>
      <c r="G58">
        <f t="shared" si="8"/>
        <v>7.8727000072831288E-4</v>
      </c>
      <c r="I58">
        <f t="shared" si="9"/>
        <v>7.8727000072831288E-4</v>
      </c>
      <c r="O58">
        <f t="shared" ca="1" si="10"/>
        <v>2.3434314159504513E-4</v>
      </c>
      <c r="Q58" s="2">
        <f t="shared" si="11"/>
        <v>36605.117599999998</v>
      </c>
    </row>
    <row r="59" spans="1:17" x14ac:dyDescent="0.2">
      <c r="A59" s="30" t="s">
        <v>36</v>
      </c>
      <c r="B59" s="28" t="s">
        <v>37</v>
      </c>
      <c r="C59" s="30">
        <v>52286.309000000001</v>
      </c>
      <c r="D59" s="30">
        <v>2E-3</v>
      </c>
      <c r="E59">
        <f t="shared" si="6"/>
        <v>-1207.9923346972557</v>
      </c>
      <c r="F59">
        <f t="shared" si="7"/>
        <v>-1208</v>
      </c>
      <c r="G59">
        <f t="shared" si="8"/>
        <v>1.3560400038841181E-3</v>
      </c>
      <c r="I59">
        <f t="shared" si="9"/>
        <v>1.3560400038841181E-3</v>
      </c>
      <c r="O59">
        <f t="shared" ca="1" si="10"/>
        <v>8.71756864023791E-5</v>
      </c>
      <c r="Q59" s="2">
        <f t="shared" si="11"/>
        <v>37267.809000000001</v>
      </c>
    </row>
    <row r="60" spans="1:17" x14ac:dyDescent="0.2">
      <c r="A60" t="s">
        <v>39</v>
      </c>
      <c r="C60" s="10">
        <v>52500.010399999999</v>
      </c>
      <c r="D60" s="10" t="s">
        <v>14</v>
      </c>
      <c r="E60">
        <f t="shared" si="6"/>
        <v>0</v>
      </c>
      <c r="F60">
        <f t="shared" si="7"/>
        <v>0</v>
      </c>
      <c r="G60">
        <f t="shared" si="8"/>
        <v>0</v>
      </c>
      <c r="K60">
        <f t="shared" ref="K60:K72" si="12">+G60</f>
        <v>0</v>
      </c>
      <c r="O60">
        <f t="shared" ca="1" si="10"/>
        <v>3.9717521460376818E-5</v>
      </c>
      <c r="Q60" s="2">
        <f t="shared" si="11"/>
        <v>37481.510399999999</v>
      </c>
    </row>
    <row r="61" spans="1:17" x14ac:dyDescent="0.2">
      <c r="A61" s="31" t="s">
        <v>38</v>
      </c>
      <c r="B61" s="29" t="s">
        <v>37</v>
      </c>
      <c r="C61" s="32">
        <v>53654.500200000002</v>
      </c>
      <c r="D61" s="33">
        <v>1E-4</v>
      </c>
      <c r="E61">
        <f t="shared" si="6"/>
        <v>6525.9976251263861</v>
      </c>
      <c r="F61">
        <f t="shared" si="7"/>
        <v>6526</v>
      </c>
      <c r="G61">
        <f t="shared" si="8"/>
        <v>-4.201299962005578E-4</v>
      </c>
      <c r="K61">
        <f t="shared" si="12"/>
        <v>-4.201299962005578E-4</v>
      </c>
      <c r="O61">
        <f t="shared" ca="1" si="10"/>
        <v>-2.166665715955064E-4</v>
      </c>
      <c r="Q61" s="2">
        <f t="shared" si="11"/>
        <v>38636.000200000002</v>
      </c>
    </row>
    <row r="62" spans="1:17" x14ac:dyDescent="0.2">
      <c r="A62" s="53" t="s">
        <v>177</v>
      </c>
      <c r="B62" s="55" t="s">
        <v>37</v>
      </c>
      <c r="C62" s="54">
        <v>54111.093800000002</v>
      </c>
      <c r="D62" s="54" t="s">
        <v>54</v>
      </c>
      <c r="E62">
        <f t="shared" si="6"/>
        <v>9106.989461734991</v>
      </c>
      <c r="F62">
        <f t="shared" si="7"/>
        <v>9107</v>
      </c>
      <c r="G62">
        <f t="shared" si="8"/>
        <v>-1.8642849972820841E-3</v>
      </c>
      <c r="I62">
        <f>+G62</f>
        <v>-1.8642849972820841E-3</v>
      </c>
      <c r="O62">
        <f t="shared" ca="1" si="10"/>
        <v>-3.1806518394261556E-4</v>
      </c>
      <c r="Q62" s="2">
        <f t="shared" si="11"/>
        <v>39092.593800000002</v>
      </c>
    </row>
    <row r="63" spans="1:17" x14ac:dyDescent="0.2">
      <c r="A63" s="53" t="s">
        <v>177</v>
      </c>
      <c r="B63" s="55" t="s">
        <v>37</v>
      </c>
      <c r="C63" s="54">
        <v>54111.273399999998</v>
      </c>
      <c r="D63" s="54" t="s">
        <v>54</v>
      </c>
      <c r="E63">
        <f t="shared" si="6"/>
        <v>9108.0046886979708</v>
      </c>
      <c r="F63">
        <f t="shared" si="7"/>
        <v>9108</v>
      </c>
      <c r="G63">
        <f t="shared" si="8"/>
        <v>8.2945999747607857E-4</v>
      </c>
      <c r="I63">
        <f>+G63</f>
        <v>8.2945999747607857E-4</v>
      </c>
      <c r="O63">
        <f t="shared" ca="1" si="10"/>
        <v>-3.1810447050299804E-4</v>
      </c>
      <c r="Q63" s="2">
        <f t="shared" si="11"/>
        <v>39092.773399999998</v>
      </c>
    </row>
    <row r="64" spans="1:17" x14ac:dyDescent="0.2">
      <c r="A64" s="53" t="s">
        <v>177</v>
      </c>
      <c r="B64" s="55" t="s">
        <v>37</v>
      </c>
      <c r="C64" s="54">
        <v>54130.026299999998</v>
      </c>
      <c r="D64" s="54" t="s">
        <v>54</v>
      </c>
      <c r="E64">
        <f t="shared" si="6"/>
        <v>9214.0094198478073</v>
      </c>
      <c r="F64">
        <f t="shared" si="7"/>
        <v>9214</v>
      </c>
      <c r="G64">
        <f t="shared" si="8"/>
        <v>1.666429998294916E-3</v>
      </c>
      <c r="I64">
        <f>+G64</f>
        <v>1.666429998294916E-3</v>
      </c>
      <c r="O64">
        <f t="shared" ca="1" si="10"/>
        <v>-3.2226884590353798E-4</v>
      </c>
      <c r="Q64" s="2">
        <f t="shared" si="11"/>
        <v>39111.526299999998</v>
      </c>
    </row>
    <row r="65" spans="1:17" x14ac:dyDescent="0.2">
      <c r="A65" s="53" t="s">
        <v>177</v>
      </c>
      <c r="B65" s="55" t="s">
        <v>37</v>
      </c>
      <c r="C65" s="54">
        <v>54130.202400000002</v>
      </c>
      <c r="D65" s="54" t="s">
        <v>54</v>
      </c>
      <c r="E65">
        <f t="shared" si="6"/>
        <v>9215.0048623210223</v>
      </c>
      <c r="F65">
        <f t="shared" si="7"/>
        <v>9215</v>
      </c>
      <c r="G65">
        <f t="shared" si="8"/>
        <v>8.6017500143498182E-4</v>
      </c>
      <c r="I65">
        <f>+G65</f>
        <v>8.6017500143498182E-4</v>
      </c>
      <c r="O65">
        <f t="shared" ca="1" si="10"/>
        <v>-3.2230813246392041E-4</v>
      </c>
      <c r="Q65" s="2">
        <f t="shared" si="11"/>
        <v>39111.702400000002</v>
      </c>
    </row>
    <row r="66" spans="1:17" x14ac:dyDescent="0.2">
      <c r="A66" s="53" t="s">
        <v>177</v>
      </c>
      <c r="B66" s="55" t="s">
        <v>37</v>
      </c>
      <c r="C66" s="54">
        <v>54136.039299999997</v>
      </c>
      <c r="D66" s="54" t="s">
        <v>54</v>
      </c>
      <c r="E66">
        <f t="shared" si="6"/>
        <v>9247.9991733474744</v>
      </c>
      <c r="F66">
        <f t="shared" si="7"/>
        <v>9248</v>
      </c>
      <c r="G66">
        <f t="shared" si="8"/>
        <v>-1.4624000323237851E-4</v>
      </c>
      <c r="I66">
        <f>+G66</f>
        <v>-1.4624000323237851E-4</v>
      </c>
      <c r="O66">
        <f t="shared" ca="1" si="10"/>
        <v>-3.2360458895654132E-4</v>
      </c>
      <c r="Q66" s="2">
        <f t="shared" si="11"/>
        <v>39117.539299999997</v>
      </c>
    </row>
    <row r="67" spans="1:17" x14ac:dyDescent="0.2">
      <c r="A67" s="53" t="s">
        <v>177</v>
      </c>
      <c r="B67" s="55" t="s">
        <v>37</v>
      </c>
      <c r="C67" s="54">
        <v>54136.2166</v>
      </c>
      <c r="D67" s="54" t="s">
        <v>54</v>
      </c>
      <c r="E67">
        <f t="shared" si="6"/>
        <v>9249.0013990743319</v>
      </c>
      <c r="F67">
        <f t="shared" si="7"/>
        <v>9249</v>
      </c>
      <c r="G67">
        <f t="shared" si="8"/>
        <v>2.4750499869696796E-4</v>
      </c>
      <c r="I67">
        <f>+G67</f>
        <v>2.4750499869696796E-4</v>
      </c>
      <c r="O67">
        <f t="shared" ca="1" si="10"/>
        <v>-3.236438755169238E-4</v>
      </c>
      <c r="Q67" s="2">
        <f t="shared" si="11"/>
        <v>39117.7166</v>
      </c>
    </row>
    <row r="68" spans="1:17" x14ac:dyDescent="0.2">
      <c r="A68" s="53" t="s">
        <v>177</v>
      </c>
      <c r="B68" s="55" t="s">
        <v>37</v>
      </c>
      <c r="C68" s="54">
        <v>54139.223400000003</v>
      </c>
      <c r="D68" s="54" t="s">
        <v>54</v>
      </c>
      <c r="E68">
        <f t="shared" si="6"/>
        <v>9265.9979716375965</v>
      </c>
      <c r="F68">
        <f t="shared" si="7"/>
        <v>9266</v>
      </c>
      <c r="G68">
        <f t="shared" si="8"/>
        <v>-3.5882999509340152E-4</v>
      </c>
      <c r="I68">
        <f>+G68</f>
        <v>-3.5882999509340152E-4</v>
      </c>
      <c r="O68">
        <f t="shared" ca="1" si="10"/>
        <v>-3.2431174704342547E-4</v>
      </c>
      <c r="Q68" s="2">
        <f t="shared" si="11"/>
        <v>39120.723400000003</v>
      </c>
    </row>
    <row r="69" spans="1:17" x14ac:dyDescent="0.2">
      <c r="A69" s="34" t="s">
        <v>40</v>
      </c>
      <c r="B69" s="35" t="s">
        <v>37</v>
      </c>
      <c r="C69" s="34">
        <v>54147.5389</v>
      </c>
      <c r="D69" s="34">
        <v>1E-3</v>
      </c>
      <c r="E69">
        <f t="shared" si="6"/>
        <v>9313.0030930788744</v>
      </c>
      <c r="F69">
        <f t="shared" si="7"/>
        <v>9313</v>
      </c>
      <c r="G69">
        <f t="shared" si="8"/>
        <v>5.4718500177841634E-4</v>
      </c>
      <c r="K69">
        <f t="shared" si="12"/>
        <v>5.4718500177841634E-4</v>
      </c>
      <c r="O69">
        <f t="shared" ca="1" si="10"/>
        <v>-3.2615821538140071E-4</v>
      </c>
      <c r="Q69" s="2">
        <f t="shared" si="11"/>
        <v>39129.0389</v>
      </c>
    </row>
    <row r="70" spans="1:17" x14ac:dyDescent="0.2">
      <c r="A70" s="34" t="s">
        <v>40</v>
      </c>
      <c r="B70" s="35" t="s">
        <v>37</v>
      </c>
      <c r="C70" s="34">
        <v>54148.422599999998</v>
      </c>
      <c r="D70" s="34">
        <v>5.0000000000000001E-4</v>
      </c>
      <c r="E70">
        <f t="shared" si="6"/>
        <v>9317.9983941212176</v>
      </c>
      <c r="F70">
        <f t="shared" si="7"/>
        <v>9318</v>
      </c>
      <c r="G70">
        <f t="shared" si="8"/>
        <v>-2.8408999787643552E-4</v>
      </c>
      <c r="K70">
        <f t="shared" si="12"/>
        <v>-2.8408999787643552E-4</v>
      </c>
      <c r="O70">
        <f t="shared" ca="1" si="10"/>
        <v>-3.2635464818331301E-4</v>
      </c>
      <c r="Q70" s="2">
        <f t="shared" si="11"/>
        <v>39129.922599999998</v>
      </c>
    </row>
    <row r="71" spans="1:17" x14ac:dyDescent="0.2">
      <c r="A71" s="34" t="s">
        <v>40</v>
      </c>
      <c r="B71" s="35" t="s">
        <v>37</v>
      </c>
      <c r="C71" s="34">
        <v>54173.366800000003</v>
      </c>
      <c r="D71" s="34">
        <v>5.0000000000000001E-4</v>
      </c>
      <c r="E71">
        <f t="shared" si="6"/>
        <v>9459.0007572089762</v>
      </c>
      <c r="F71">
        <f t="shared" si="7"/>
        <v>9459</v>
      </c>
      <c r="G71">
        <f t="shared" si="8"/>
        <v>1.3395500718615949E-4</v>
      </c>
      <c r="K71">
        <f t="shared" si="12"/>
        <v>1.3395500718615949E-4</v>
      </c>
      <c r="O71">
        <f t="shared" ca="1" si="10"/>
        <v>-3.3189405319723877E-4</v>
      </c>
      <c r="Q71" s="2">
        <f t="shared" si="11"/>
        <v>39154.866800000003</v>
      </c>
    </row>
    <row r="72" spans="1:17" x14ac:dyDescent="0.2">
      <c r="A72" s="53" t="s">
        <v>177</v>
      </c>
      <c r="B72" s="55" t="s">
        <v>37</v>
      </c>
      <c r="C72" s="54">
        <v>54423.335500000001</v>
      </c>
      <c r="D72" s="54" t="s">
        <v>54</v>
      </c>
      <c r="E72">
        <f t="shared" si="6"/>
        <v>10872.0016711676</v>
      </c>
      <c r="F72">
        <f t="shared" si="7"/>
        <v>10872</v>
      </c>
      <c r="G72">
        <f t="shared" si="8"/>
        <v>2.9563999851234257E-4</v>
      </c>
      <c r="I72">
        <f>+G72</f>
        <v>2.9563999851234257E-4</v>
      </c>
      <c r="O72">
        <f t="shared" ca="1" si="10"/>
        <v>-3.8740596301764372E-4</v>
      </c>
      <c r="Q72" s="2">
        <f t="shared" si="11"/>
        <v>39404.835500000001</v>
      </c>
    </row>
    <row r="73" spans="1:17" x14ac:dyDescent="0.2">
      <c r="A73" s="53" t="s">
        <v>177</v>
      </c>
      <c r="B73" s="55" t="s">
        <v>37</v>
      </c>
      <c r="C73" s="54">
        <v>54425.281000000003</v>
      </c>
      <c r="D73" s="54" t="s">
        <v>54</v>
      </c>
      <c r="E73">
        <f t="shared" si="6"/>
        <v>10882.999021148253</v>
      </c>
      <c r="F73">
        <f t="shared" si="7"/>
        <v>10883</v>
      </c>
      <c r="G73">
        <f t="shared" si="8"/>
        <v>-1.7316499724984169E-4</v>
      </c>
      <c r="I73">
        <f>+G73</f>
        <v>-1.7316499724984169E-4</v>
      </c>
      <c r="O73">
        <f t="shared" ca="1" si="10"/>
        <v>-3.8783811518185071E-4</v>
      </c>
      <c r="Q73" s="2">
        <f t="shared" si="11"/>
        <v>39406.781000000003</v>
      </c>
    </row>
    <row r="74" spans="1:17" x14ac:dyDescent="0.2">
      <c r="A74" s="34" t="s">
        <v>40</v>
      </c>
      <c r="B74" s="35" t="s">
        <v>37</v>
      </c>
      <c r="C74" s="34">
        <v>54504.358399999997</v>
      </c>
      <c r="D74" s="34">
        <v>5.0000000000000001E-4</v>
      </c>
      <c r="E74">
        <f t="shared" si="6"/>
        <v>11330.000739657273</v>
      </c>
      <c r="F74">
        <f t="shared" si="7"/>
        <v>11330</v>
      </c>
      <c r="G74">
        <f t="shared" si="8"/>
        <v>1.3084999955026433E-4</v>
      </c>
      <c r="K74">
        <f t="shared" ref="K74:K93" si="13">+G74</f>
        <v>1.3084999955026433E-4</v>
      </c>
      <c r="O74">
        <f t="shared" ca="1" si="10"/>
        <v>-4.0539920767280687E-4</v>
      </c>
      <c r="Q74" s="2">
        <f t="shared" si="11"/>
        <v>39485.858399999997</v>
      </c>
    </row>
    <row r="75" spans="1:17" x14ac:dyDescent="0.2">
      <c r="A75" s="34" t="s">
        <v>40</v>
      </c>
      <c r="B75" s="35" t="s">
        <v>37</v>
      </c>
      <c r="C75" s="34">
        <v>54504.535300000003</v>
      </c>
      <c r="D75" s="34">
        <v>5.0000000000000001E-4</v>
      </c>
      <c r="E75">
        <f t="shared" si="6"/>
        <v>11331.000704299595</v>
      </c>
      <c r="F75">
        <f t="shared" si="7"/>
        <v>11331</v>
      </c>
      <c r="G75">
        <f t="shared" si="8"/>
        <v>1.2459500430850312E-4</v>
      </c>
      <c r="K75">
        <f t="shared" si="13"/>
        <v>1.2459500430850312E-4</v>
      </c>
      <c r="O75">
        <f t="shared" ca="1" si="10"/>
        <v>-4.054384942331893E-4</v>
      </c>
      <c r="Q75" s="2">
        <f t="shared" si="11"/>
        <v>39486.035300000003</v>
      </c>
    </row>
    <row r="76" spans="1:17" x14ac:dyDescent="0.2">
      <c r="A76" s="34" t="s">
        <v>40</v>
      </c>
      <c r="B76" s="35" t="s">
        <v>37</v>
      </c>
      <c r="C76" s="34">
        <v>54505.419800000003</v>
      </c>
      <c r="D76" s="34">
        <v>5.0000000000000001E-4</v>
      </c>
      <c r="E76">
        <f t="shared" si="6"/>
        <v>11336.000527511047</v>
      </c>
      <c r="F76">
        <f t="shared" si="7"/>
        <v>11336</v>
      </c>
      <c r="G76">
        <f t="shared" si="8"/>
        <v>9.3320006271824241E-5</v>
      </c>
      <c r="K76">
        <f t="shared" si="13"/>
        <v>9.3320006271824241E-5</v>
      </c>
      <c r="O76">
        <f t="shared" ca="1" si="10"/>
        <v>-4.0563492703510156E-4</v>
      </c>
      <c r="Q76" s="2">
        <f t="shared" si="11"/>
        <v>39486.919800000003</v>
      </c>
    </row>
    <row r="77" spans="1:17" x14ac:dyDescent="0.2">
      <c r="A77" s="34" t="s">
        <v>40</v>
      </c>
      <c r="B77" s="35" t="s">
        <v>37</v>
      </c>
      <c r="C77" s="34">
        <v>54506.304300000003</v>
      </c>
      <c r="D77" s="34">
        <v>5.0000000000000001E-4</v>
      </c>
      <c r="E77">
        <f t="shared" si="6"/>
        <v>11341.000350722501</v>
      </c>
      <c r="F77">
        <f t="shared" si="7"/>
        <v>11341</v>
      </c>
      <c r="G77">
        <f t="shared" si="8"/>
        <v>6.2045000959187746E-5</v>
      </c>
      <c r="K77">
        <f t="shared" si="13"/>
        <v>6.2045000959187746E-5</v>
      </c>
      <c r="O77">
        <f t="shared" ca="1" si="10"/>
        <v>-4.0583135983701381E-4</v>
      </c>
      <c r="Q77" s="2">
        <f t="shared" si="11"/>
        <v>39487.804300000003</v>
      </c>
    </row>
    <row r="78" spans="1:17" x14ac:dyDescent="0.2">
      <c r="A78" s="34" t="s">
        <v>40</v>
      </c>
      <c r="B78" s="35" t="s">
        <v>37</v>
      </c>
      <c r="C78" s="34">
        <v>54506.480900000002</v>
      </c>
      <c r="D78" s="34">
        <v>5.0000000000000001E-4</v>
      </c>
      <c r="E78">
        <f t="shared" si="6"/>
        <v>11341.998619551372</v>
      </c>
      <c r="F78">
        <f t="shared" si="7"/>
        <v>11342</v>
      </c>
      <c r="G78">
        <f t="shared" si="8"/>
        <v>-2.4420999397989362E-4</v>
      </c>
      <c r="K78">
        <f t="shared" si="13"/>
        <v>-2.4420999397989362E-4</v>
      </c>
      <c r="O78">
        <f t="shared" ca="1" si="10"/>
        <v>-4.0587064639739629E-4</v>
      </c>
      <c r="Q78" s="2">
        <f t="shared" si="11"/>
        <v>39487.980900000002</v>
      </c>
    </row>
    <row r="79" spans="1:17" x14ac:dyDescent="0.2">
      <c r="A79" s="34" t="s">
        <v>40</v>
      </c>
      <c r="B79" s="35" t="s">
        <v>37</v>
      </c>
      <c r="C79" s="34">
        <v>54507.365400000002</v>
      </c>
      <c r="D79" s="34">
        <v>5.0000000000000001E-4</v>
      </c>
      <c r="E79">
        <f t="shared" si="6"/>
        <v>11346.998442762824</v>
      </c>
      <c r="F79">
        <f t="shared" si="7"/>
        <v>11347</v>
      </c>
      <c r="G79">
        <f t="shared" si="8"/>
        <v>-2.7548499929253012E-4</v>
      </c>
      <c r="K79">
        <f t="shared" si="13"/>
        <v>-2.7548499929253012E-4</v>
      </c>
      <c r="O79">
        <f t="shared" ca="1" si="10"/>
        <v>-4.0606707919930854E-4</v>
      </c>
      <c r="Q79" s="2">
        <f t="shared" si="11"/>
        <v>39488.865400000002</v>
      </c>
    </row>
    <row r="80" spans="1:17" x14ac:dyDescent="0.2">
      <c r="A80" s="34" t="s">
        <v>40</v>
      </c>
      <c r="B80" s="35" t="s">
        <v>37</v>
      </c>
      <c r="C80" s="34">
        <v>54509.488700000002</v>
      </c>
      <c r="D80" s="34">
        <v>5.0000000000000001E-4</v>
      </c>
      <c r="E80">
        <f t="shared" si="6"/>
        <v>11359.000844825992</v>
      </c>
      <c r="F80">
        <f t="shared" si="7"/>
        <v>11359</v>
      </c>
      <c r="G80">
        <f t="shared" si="8"/>
        <v>1.4945500151952729E-4</v>
      </c>
      <c r="K80">
        <f t="shared" si="13"/>
        <v>1.4945500151952729E-4</v>
      </c>
      <c r="O80">
        <f t="shared" ca="1" si="10"/>
        <v>-4.0653851792389796E-4</v>
      </c>
      <c r="Q80" s="2">
        <f t="shared" si="11"/>
        <v>39490.988700000002</v>
      </c>
    </row>
    <row r="81" spans="1:17" x14ac:dyDescent="0.2">
      <c r="A81" s="34" t="s">
        <v>40</v>
      </c>
      <c r="B81" s="35" t="s">
        <v>37</v>
      </c>
      <c r="C81" s="34">
        <v>54510.373200000002</v>
      </c>
      <c r="D81" s="34">
        <v>5.0000000000000001E-4</v>
      </c>
      <c r="E81">
        <f t="shared" si="6"/>
        <v>11364.000668037444</v>
      </c>
      <c r="F81">
        <f t="shared" si="7"/>
        <v>11364</v>
      </c>
      <c r="G81">
        <f t="shared" si="8"/>
        <v>1.1818000348284841E-4</v>
      </c>
      <c r="K81">
        <f t="shared" si="13"/>
        <v>1.1818000348284841E-4</v>
      </c>
      <c r="O81">
        <f t="shared" ca="1" si="10"/>
        <v>-4.0673495072581021E-4</v>
      </c>
      <c r="Q81" s="2">
        <f t="shared" si="11"/>
        <v>39491.873200000002</v>
      </c>
    </row>
    <row r="82" spans="1:17" x14ac:dyDescent="0.2">
      <c r="A82" s="34" t="s">
        <v>40</v>
      </c>
      <c r="B82" s="35" t="s">
        <v>37</v>
      </c>
      <c r="C82" s="34">
        <v>54510.550199999998</v>
      </c>
      <c r="D82" s="34">
        <v>5.0000000000000001E-4</v>
      </c>
      <c r="E82">
        <f t="shared" si="6"/>
        <v>11365.001197950849</v>
      </c>
      <c r="F82">
        <f t="shared" si="7"/>
        <v>11365</v>
      </c>
      <c r="G82">
        <f t="shared" si="8"/>
        <v>2.119249984389171E-4</v>
      </c>
      <c r="K82">
        <f t="shared" si="13"/>
        <v>2.119249984389171E-4</v>
      </c>
      <c r="O82">
        <f t="shared" ca="1" si="10"/>
        <v>-4.0677423728619269E-4</v>
      </c>
      <c r="Q82" s="2">
        <f t="shared" si="11"/>
        <v>39492.050199999998</v>
      </c>
    </row>
    <row r="83" spans="1:17" x14ac:dyDescent="0.2">
      <c r="A83" s="34" t="s">
        <v>40</v>
      </c>
      <c r="B83" s="35" t="s">
        <v>37</v>
      </c>
      <c r="C83" s="34">
        <v>54511.434600000001</v>
      </c>
      <c r="D83" s="34">
        <v>5.0000000000000001E-4</v>
      </c>
      <c r="E83">
        <f t="shared" ref="E83:E101" si="14">+(C83-C$7)/C$8</f>
        <v>11370.000455891179</v>
      </c>
      <c r="F83">
        <f t="shared" ref="F83:F101" si="15">ROUND(2*E83,0)/2</f>
        <v>11370</v>
      </c>
      <c r="G83">
        <f t="shared" ref="G83:G101" si="16">+C83-(C$7+F83*C$8)</f>
        <v>8.0650002928450704E-5</v>
      </c>
      <c r="K83">
        <f t="shared" si="13"/>
        <v>8.0650002928450704E-5</v>
      </c>
      <c r="O83">
        <f t="shared" ref="O83:O101" ca="1" si="17">+C$11+C$12*$F83</f>
        <v>-4.0697067008810495E-4</v>
      </c>
      <c r="Q83" s="2">
        <f t="shared" ref="Q83:Q101" si="18">+C83-15018.5</f>
        <v>39492.934600000001</v>
      </c>
    </row>
    <row r="84" spans="1:17" x14ac:dyDescent="0.2">
      <c r="A84" s="53" t="s">
        <v>246</v>
      </c>
      <c r="B84" s="55" t="s">
        <v>37</v>
      </c>
      <c r="C84" s="54">
        <v>54525.942799999997</v>
      </c>
      <c r="D84" s="54" t="s">
        <v>54</v>
      </c>
      <c r="E84">
        <f t="shared" si="14"/>
        <v>11452.01112306627</v>
      </c>
      <c r="F84">
        <f t="shared" si="15"/>
        <v>11452</v>
      </c>
      <c r="G84">
        <f t="shared" si="16"/>
        <v>1.9677399977808818E-3</v>
      </c>
      <c r="I84">
        <f>+G84</f>
        <v>1.9677399977808818E-3</v>
      </c>
      <c r="O84">
        <f t="shared" ca="1" si="17"/>
        <v>-4.1019216803946606E-4</v>
      </c>
      <c r="Q84" s="2">
        <f t="shared" si="18"/>
        <v>39507.442799999997</v>
      </c>
    </row>
    <row r="85" spans="1:17" x14ac:dyDescent="0.2">
      <c r="A85" s="34" t="s">
        <v>40</v>
      </c>
      <c r="B85" s="35" t="s">
        <v>37</v>
      </c>
      <c r="C85" s="34">
        <v>54532.311300000001</v>
      </c>
      <c r="D85" s="34">
        <v>5.0000000000000001E-4</v>
      </c>
      <c r="E85">
        <f t="shared" si="14"/>
        <v>11488.010415459883</v>
      </c>
      <c r="F85">
        <f t="shared" si="15"/>
        <v>11488</v>
      </c>
      <c r="G85">
        <f t="shared" si="16"/>
        <v>1.8425599992042407E-3</v>
      </c>
      <c r="K85">
        <f t="shared" si="13"/>
        <v>1.8425599992042407E-3</v>
      </c>
      <c r="O85">
        <f t="shared" ca="1" si="17"/>
        <v>-4.116064842132343E-4</v>
      </c>
      <c r="Q85" s="2">
        <f t="shared" si="18"/>
        <v>39513.811300000001</v>
      </c>
    </row>
    <row r="86" spans="1:17" x14ac:dyDescent="0.2">
      <c r="A86" s="59" t="s">
        <v>0</v>
      </c>
      <c r="B86" s="65" t="s">
        <v>37</v>
      </c>
      <c r="C86" s="60">
        <v>54826.502500000002</v>
      </c>
      <c r="D86" s="60">
        <v>6.9999999999999999E-4</v>
      </c>
      <c r="E86">
        <f t="shared" si="14"/>
        <v>13150.988358212675</v>
      </c>
      <c r="F86">
        <f t="shared" si="15"/>
        <v>13151</v>
      </c>
      <c r="G86">
        <f t="shared" si="16"/>
        <v>-2.0595049936673604E-3</v>
      </c>
      <c r="K86">
        <f t="shared" si="13"/>
        <v>-2.0595049936673604E-3</v>
      </c>
      <c r="O86">
        <f t="shared" ca="1" si="17"/>
        <v>-4.769400341292524E-4</v>
      </c>
      <c r="Q86" s="2">
        <f t="shared" si="18"/>
        <v>39808.002500000002</v>
      </c>
    </row>
    <row r="87" spans="1:17" x14ac:dyDescent="0.2">
      <c r="A87" s="59" t="s">
        <v>0</v>
      </c>
      <c r="B87" s="65" t="s">
        <v>37</v>
      </c>
      <c r="C87" s="60">
        <v>54830.571400000001</v>
      </c>
      <c r="D87" s="60">
        <v>1.1999999999999999E-3</v>
      </c>
      <c r="E87">
        <f t="shared" si="14"/>
        <v>13173.98867552762</v>
      </c>
      <c r="F87">
        <f t="shared" si="15"/>
        <v>13174</v>
      </c>
      <c r="G87">
        <f t="shared" si="16"/>
        <v>-2.0033699984196573E-3</v>
      </c>
      <c r="K87">
        <f t="shared" si="13"/>
        <v>-2.0033699984196573E-3</v>
      </c>
      <c r="O87">
        <f t="shared" ca="1" si="17"/>
        <v>-4.7784362501804875E-4</v>
      </c>
      <c r="Q87" s="2">
        <f t="shared" si="18"/>
        <v>39812.071400000001</v>
      </c>
    </row>
    <row r="88" spans="1:17" x14ac:dyDescent="0.2">
      <c r="A88" s="53" t="s">
        <v>246</v>
      </c>
      <c r="B88" s="55" t="s">
        <v>37</v>
      </c>
      <c r="C88" s="54">
        <v>54832.159500000002</v>
      </c>
      <c r="D88" s="54" t="s">
        <v>54</v>
      </c>
      <c r="E88">
        <f t="shared" si="14"/>
        <v>13182.965746462736</v>
      </c>
      <c r="F88">
        <f t="shared" si="15"/>
        <v>13183</v>
      </c>
      <c r="G88">
        <f t="shared" si="16"/>
        <v>-6.0596650000661612E-3</v>
      </c>
      <c r="I88">
        <f>+G88</f>
        <v>-6.0596650000661612E-3</v>
      </c>
      <c r="O88">
        <f t="shared" ca="1" si="17"/>
        <v>-4.7819720406149088E-4</v>
      </c>
      <c r="Q88" s="2">
        <f t="shared" si="18"/>
        <v>39813.659500000002</v>
      </c>
    </row>
    <row r="89" spans="1:17" x14ac:dyDescent="0.2">
      <c r="A89" s="53" t="s">
        <v>259</v>
      </c>
      <c r="B89" s="55" t="s">
        <v>37</v>
      </c>
      <c r="C89" s="54">
        <v>54833.224900000001</v>
      </c>
      <c r="D89" s="54" t="s">
        <v>54</v>
      </c>
      <c r="E89">
        <f t="shared" si="14"/>
        <v>13188.988145161977</v>
      </c>
      <c r="F89">
        <f t="shared" si="15"/>
        <v>13189</v>
      </c>
      <c r="G89">
        <f t="shared" si="16"/>
        <v>-2.0971949998056516E-3</v>
      </c>
      <c r="I89">
        <f>+G89</f>
        <v>-2.0971949998056516E-3</v>
      </c>
      <c r="O89">
        <f t="shared" ca="1" si="17"/>
        <v>-4.7843292342378556E-4</v>
      </c>
      <c r="Q89" s="2">
        <f t="shared" si="18"/>
        <v>39814.724900000001</v>
      </c>
    </row>
    <row r="90" spans="1:17" x14ac:dyDescent="0.2">
      <c r="A90" s="53" t="s">
        <v>259</v>
      </c>
      <c r="B90" s="55" t="s">
        <v>37</v>
      </c>
      <c r="C90" s="54">
        <v>54834.288699999997</v>
      </c>
      <c r="D90" s="54" t="s">
        <v>54</v>
      </c>
      <c r="E90">
        <f t="shared" si="14"/>
        <v>13195.001499522999</v>
      </c>
      <c r="F90">
        <f t="shared" si="15"/>
        <v>13195</v>
      </c>
      <c r="G90">
        <f t="shared" si="16"/>
        <v>2.65274997218512E-4</v>
      </c>
      <c r="I90">
        <f>+G90</f>
        <v>2.65274997218512E-4</v>
      </c>
      <c r="O90">
        <f t="shared" ca="1" si="17"/>
        <v>-4.7866864278608024E-4</v>
      </c>
      <c r="Q90" s="2">
        <f t="shared" si="18"/>
        <v>39815.788699999997</v>
      </c>
    </row>
    <row r="91" spans="1:17" x14ac:dyDescent="0.2">
      <c r="A91" s="53" t="s">
        <v>259</v>
      </c>
      <c r="B91" s="55" t="s">
        <v>37</v>
      </c>
      <c r="C91" s="54">
        <v>54835.1734</v>
      </c>
      <c r="D91" s="54" t="s">
        <v>54</v>
      </c>
      <c r="E91">
        <f t="shared" si="14"/>
        <v>13200.002453276738</v>
      </c>
      <c r="F91">
        <f t="shared" si="15"/>
        <v>13200</v>
      </c>
      <c r="G91">
        <f t="shared" si="16"/>
        <v>4.3400000140536577E-4</v>
      </c>
      <c r="I91">
        <f>+G91</f>
        <v>4.3400000140536577E-4</v>
      </c>
      <c r="O91">
        <f t="shared" ca="1" si="17"/>
        <v>-4.7886507558799255E-4</v>
      </c>
      <c r="Q91" s="2">
        <f t="shared" si="18"/>
        <v>39816.6734</v>
      </c>
    </row>
    <row r="92" spans="1:17" x14ac:dyDescent="0.2">
      <c r="A92" s="53" t="s">
        <v>259</v>
      </c>
      <c r="B92" s="55" t="s">
        <v>37</v>
      </c>
      <c r="C92" s="54">
        <v>54837.297100000003</v>
      </c>
      <c r="D92" s="54" t="s">
        <v>46</v>
      </c>
      <c r="E92">
        <f t="shared" si="14"/>
        <v>13212.007116424482</v>
      </c>
      <c r="F92">
        <f t="shared" si="15"/>
        <v>13212</v>
      </c>
      <c r="G92">
        <f t="shared" si="16"/>
        <v>1.2589400066644885E-3</v>
      </c>
      <c r="K92">
        <f t="shared" si="13"/>
        <v>1.2589400066644885E-3</v>
      </c>
      <c r="O92">
        <f t="shared" ca="1" si="17"/>
        <v>-4.7933651431258191E-4</v>
      </c>
      <c r="Q92" s="2">
        <f t="shared" si="18"/>
        <v>39818.797100000003</v>
      </c>
    </row>
    <row r="93" spans="1:17" x14ac:dyDescent="0.2">
      <c r="A93" s="56" t="s">
        <v>294</v>
      </c>
      <c r="B93" s="57" t="s">
        <v>37</v>
      </c>
      <c r="C93" s="58">
        <v>55264.346599999997</v>
      </c>
      <c r="D93" s="58">
        <v>2.9999999999999997E-4</v>
      </c>
      <c r="E93">
        <f t="shared" si="14"/>
        <v>15625.994682890087</v>
      </c>
      <c r="F93">
        <f t="shared" si="15"/>
        <v>15626</v>
      </c>
      <c r="G93">
        <f t="shared" si="16"/>
        <v>-9.406300014234148E-4</v>
      </c>
      <c r="K93">
        <f t="shared" si="13"/>
        <v>-9.406300014234148E-4</v>
      </c>
      <c r="O93">
        <f t="shared" ca="1" si="17"/>
        <v>-5.7417427107582162E-4</v>
      </c>
      <c r="Q93" s="2">
        <f t="shared" si="18"/>
        <v>40245.846599999997</v>
      </c>
    </row>
    <row r="94" spans="1:17" x14ac:dyDescent="0.2">
      <c r="A94" s="36" t="s">
        <v>41</v>
      </c>
      <c r="B94" s="37" t="s">
        <v>37</v>
      </c>
      <c r="C94" s="38">
        <v>56639.436900000001</v>
      </c>
      <c r="D94" s="39">
        <v>3.5000000000000001E-3</v>
      </c>
      <c r="E94">
        <f t="shared" si="14"/>
        <v>23398.983263763064</v>
      </c>
      <c r="F94">
        <f t="shared" si="15"/>
        <v>23399</v>
      </c>
      <c r="G94">
        <f t="shared" si="16"/>
        <v>-2.9607449978357181E-3</v>
      </c>
      <c r="I94">
        <f>+G94</f>
        <v>-2.9607449978357181E-3</v>
      </c>
      <c r="O94">
        <f t="shared" ca="1" si="17"/>
        <v>-8.7954870492862271E-4</v>
      </c>
      <c r="Q94" s="2">
        <f t="shared" si="18"/>
        <v>41620.936900000001</v>
      </c>
    </row>
    <row r="95" spans="1:17" x14ac:dyDescent="0.2">
      <c r="A95" s="53" t="s">
        <v>282</v>
      </c>
      <c r="B95" s="55" t="s">
        <v>37</v>
      </c>
      <c r="C95" s="54">
        <v>56720.108899999999</v>
      </c>
      <c r="D95" s="54" t="s">
        <v>46</v>
      </c>
      <c r="E95">
        <f t="shared" si="14"/>
        <v>23854.998795831158</v>
      </c>
      <c r="F95">
        <f t="shared" si="15"/>
        <v>23855</v>
      </c>
      <c r="G95">
        <f t="shared" si="16"/>
        <v>-2.1302499953890219E-4</v>
      </c>
      <c r="K95">
        <f t="shared" ref="K95:K101" si="19">+G95</f>
        <v>-2.1302499953890219E-4</v>
      </c>
      <c r="O95">
        <f t="shared" ca="1" si="17"/>
        <v>-8.9746337646302095E-4</v>
      </c>
      <c r="Q95" s="2">
        <f t="shared" si="18"/>
        <v>41701.608899999999</v>
      </c>
    </row>
    <row r="96" spans="1:17" x14ac:dyDescent="0.2">
      <c r="A96" s="53" t="s">
        <v>282</v>
      </c>
      <c r="B96" s="55" t="s">
        <v>37</v>
      </c>
      <c r="C96" s="54">
        <v>56722.054400000001</v>
      </c>
      <c r="D96" s="54" t="s">
        <v>46</v>
      </c>
      <c r="E96">
        <f t="shared" si="14"/>
        <v>23865.996145811812</v>
      </c>
      <c r="F96">
        <f t="shared" si="15"/>
        <v>23866</v>
      </c>
      <c r="G96">
        <f t="shared" si="16"/>
        <v>-6.8182999530108646E-4</v>
      </c>
      <c r="K96">
        <f t="shared" si="19"/>
        <v>-6.8182999530108646E-4</v>
      </c>
      <c r="O96">
        <f t="shared" ca="1" si="17"/>
        <v>-8.9789552862722794E-4</v>
      </c>
      <c r="Q96" s="2">
        <f t="shared" si="18"/>
        <v>41703.554400000001</v>
      </c>
    </row>
    <row r="97" spans="1:17" x14ac:dyDescent="0.2">
      <c r="A97" s="53" t="s">
        <v>282</v>
      </c>
      <c r="B97" s="55" t="s">
        <v>37</v>
      </c>
      <c r="C97" s="54">
        <v>56727.1849</v>
      </c>
      <c r="D97" s="54" t="s">
        <v>46</v>
      </c>
      <c r="E97">
        <f t="shared" si="14"/>
        <v>23894.997381522779</v>
      </c>
      <c r="F97">
        <f t="shared" si="15"/>
        <v>23895</v>
      </c>
      <c r="G97">
        <f t="shared" si="16"/>
        <v>-4.6322499838424847E-4</v>
      </c>
      <c r="K97">
        <f t="shared" si="19"/>
        <v>-4.6322499838424847E-4</v>
      </c>
      <c r="O97">
        <f t="shared" ca="1" si="17"/>
        <v>-8.9903483887831908E-4</v>
      </c>
      <c r="Q97" s="2">
        <f t="shared" si="18"/>
        <v>41708.6849</v>
      </c>
    </row>
    <row r="98" spans="1:17" x14ac:dyDescent="0.2">
      <c r="A98" s="53" t="s">
        <v>282</v>
      </c>
      <c r="B98" s="55" t="s">
        <v>37</v>
      </c>
      <c r="C98" s="54">
        <v>56728.069100000001</v>
      </c>
      <c r="D98" s="54" t="s">
        <v>54</v>
      </c>
      <c r="E98">
        <f t="shared" si="14"/>
        <v>23899.99550892082</v>
      </c>
      <c r="F98">
        <f t="shared" si="15"/>
        <v>23900</v>
      </c>
      <c r="G98">
        <f t="shared" si="16"/>
        <v>-7.9449999611824751E-4</v>
      </c>
      <c r="I98">
        <f>+G98</f>
        <v>-7.9449999611824751E-4</v>
      </c>
      <c r="O98">
        <f t="shared" ca="1" si="17"/>
        <v>-8.9923127168023127E-4</v>
      </c>
      <c r="Q98" s="2">
        <f t="shared" si="18"/>
        <v>41709.569100000001</v>
      </c>
    </row>
    <row r="99" spans="1:17" x14ac:dyDescent="0.2">
      <c r="A99" s="61" t="s">
        <v>0</v>
      </c>
      <c r="B99" s="64" t="s">
        <v>37</v>
      </c>
      <c r="C99" s="62">
        <v>57752.358800000002</v>
      </c>
      <c r="D99" s="62">
        <v>1E-3</v>
      </c>
      <c r="E99">
        <f t="shared" si="14"/>
        <v>29690.009547712161</v>
      </c>
      <c r="F99">
        <f t="shared" si="15"/>
        <v>29690</v>
      </c>
      <c r="G99">
        <f t="shared" si="16"/>
        <v>1.6890500046429224E-3</v>
      </c>
      <c r="K99">
        <f t="shared" si="19"/>
        <v>1.6890500046429224E-3</v>
      </c>
      <c r="O99">
        <f t="shared" ca="1" si="17"/>
        <v>-1.1267004562946297E-3</v>
      </c>
      <c r="Q99" s="2">
        <f t="shared" si="18"/>
        <v>42733.858800000002</v>
      </c>
    </row>
    <row r="100" spans="1:17" x14ac:dyDescent="0.2">
      <c r="A100" s="61" t="s">
        <v>0</v>
      </c>
      <c r="B100" s="64" t="s">
        <v>37</v>
      </c>
      <c r="C100" s="62">
        <v>57775.3482</v>
      </c>
      <c r="D100" s="62">
        <v>2.0000000000000001E-4</v>
      </c>
      <c r="E100">
        <f t="shared" si="14"/>
        <v>29819.961990603446</v>
      </c>
      <c r="F100">
        <f t="shared" si="15"/>
        <v>29820</v>
      </c>
      <c r="G100">
        <f t="shared" si="16"/>
        <v>-6.7240999997011386E-3</v>
      </c>
      <c r="K100">
        <f t="shared" si="19"/>
        <v>-6.7240999997011386E-3</v>
      </c>
      <c r="O100">
        <f t="shared" ca="1" si="17"/>
        <v>-1.1318077091443486E-3</v>
      </c>
      <c r="Q100" s="2">
        <f t="shared" si="18"/>
        <v>42756.8482</v>
      </c>
    </row>
    <row r="101" spans="1:17" x14ac:dyDescent="0.2">
      <c r="A101" s="61" t="s">
        <v>0</v>
      </c>
      <c r="B101" s="64" t="s">
        <v>37</v>
      </c>
      <c r="C101" s="62">
        <v>57775.529699999999</v>
      </c>
      <c r="D101" s="62">
        <v>8.9999999999999998E-4</v>
      </c>
      <c r="E101">
        <f t="shared" si="14"/>
        <v>29820.987957718055</v>
      </c>
      <c r="F101">
        <f t="shared" si="15"/>
        <v>29821</v>
      </c>
      <c r="G101">
        <f t="shared" si="16"/>
        <v>-2.1303550020093098E-3</v>
      </c>
      <c r="K101">
        <f t="shared" si="19"/>
        <v>-2.1303550020093098E-3</v>
      </c>
      <c r="O101">
        <f t="shared" ca="1" si="17"/>
        <v>-1.1318469957047311E-3</v>
      </c>
      <c r="Q101" s="2">
        <f t="shared" si="18"/>
        <v>42757.029699999999</v>
      </c>
    </row>
    <row r="102" spans="1:17" x14ac:dyDescent="0.2">
      <c r="A102" s="59"/>
      <c r="B102" s="63"/>
      <c r="C102" s="59"/>
      <c r="D102" s="59"/>
    </row>
    <row r="103" spans="1:17" x14ac:dyDescent="0.2">
      <c r="A103" s="59"/>
      <c r="B103" s="63"/>
      <c r="C103" s="59"/>
      <c r="D103" s="59"/>
    </row>
    <row r="104" spans="1:17" x14ac:dyDescent="0.2">
      <c r="A104" s="59"/>
      <c r="B104" s="63"/>
      <c r="C104" s="59"/>
      <c r="D104" s="59"/>
    </row>
    <row r="105" spans="1:17" x14ac:dyDescent="0.2">
      <c r="A105" s="59"/>
      <c r="B105" s="63"/>
      <c r="C105" s="59"/>
      <c r="D105" s="59"/>
    </row>
    <row r="106" spans="1:17" x14ac:dyDescent="0.2">
      <c r="B106" s="3"/>
      <c r="C106" s="10"/>
      <c r="D106" s="10"/>
    </row>
    <row r="107" spans="1:17" x14ac:dyDescent="0.2">
      <c r="B107" s="3"/>
      <c r="C107" s="10"/>
      <c r="D107" s="10"/>
    </row>
    <row r="108" spans="1:17" x14ac:dyDescent="0.2">
      <c r="B108" s="3"/>
      <c r="C108" s="10"/>
      <c r="D108" s="10"/>
    </row>
    <row r="109" spans="1:17" x14ac:dyDescent="0.2">
      <c r="B109" s="3"/>
      <c r="C109" s="10"/>
      <c r="D109" s="10"/>
    </row>
    <row r="110" spans="1:17" x14ac:dyDescent="0.2">
      <c r="B110" s="3"/>
      <c r="C110" s="10"/>
      <c r="D110" s="10"/>
    </row>
    <row r="111" spans="1:17" x14ac:dyDescent="0.2">
      <c r="B111" s="3"/>
      <c r="C111" s="10"/>
      <c r="D111" s="10"/>
    </row>
    <row r="112" spans="1:17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C142" s="10"/>
      <c r="D142" s="10"/>
    </row>
    <row r="143" spans="2:4" x14ac:dyDescent="0.2">
      <c r="C143" s="10"/>
      <c r="D143" s="10"/>
    </row>
    <row r="144" spans="2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64500" r:id="rId1" display="http://vsolj.cetus-net.org/bulletin.html"/>
    <hyperlink ref="H64493" r:id="rId2" display="https://www.aavso.org/ejaavso"/>
    <hyperlink ref="AP644" r:id="rId3" display="http://cdsbib.u-strasbg.fr/cgi-bin/cdsbib?1990RMxAA..21..381G"/>
    <hyperlink ref="AP648" r:id="rId4" display="http://cdsbib.u-strasbg.fr/cgi-bin/cdsbib?1990RMxAA..21..381G"/>
    <hyperlink ref="AP647" r:id="rId5" display="http://cdsbib.u-strasbg.fr/cgi-bin/cdsbib?1990RMxAA..21..381G"/>
    <hyperlink ref="AP628" r:id="rId6" display="http://cdsbib.u-strasbg.fr/cgi-bin/cdsbib?1990RMxAA..21..381G"/>
    <hyperlink ref="I64500" r:id="rId7" display="http://vsolj.cetus-net.org/bulletin.html"/>
    <hyperlink ref="AQ784" r:id="rId8" display="http://cdsbib.u-strasbg.fr/cgi-bin/cdsbib?1990RMxAA..21..381G"/>
    <hyperlink ref="AQ55550" r:id="rId9" display="http://cdsbib.u-strasbg.fr/cgi-bin/cdsbib?1990RMxAA..21..381G"/>
    <hyperlink ref="AQ785" r:id="rId10" display="http://cdsbib.u-strasbg.fr/cgi-bin/cdsbib?1990RMxAA..21..381G"/>
    <hyperlink ref="H64497" r:id="rId11" display="https://www.aavso.org/ejaavso"/>
    <hyperlink ref="H1670" r:id="rId12" display="http://vsolj.cetus-net.org/bulletin.html"/>
    <hyperlink ref="AP2914" r:id="rId13" display="http://cdsbib.u-strasbg.fr/cgi-bin/cdsbib?1990RMxAA..21..381G"/>
    <hyperlink ref="AP2917" r:id="rId14" display="http://cdsbib.u-strasbg.fr/cgi-bin/cdsbib?1990RMxAA..21..381G"/>
    <hyperlink ref="AP2915" r:id="rId15" display="http://cdsbib.u-strasbg.fr/cgi-bin/cdsbib?1990RMxAA..21..381G"/>
    <hyperlink ref="AP2899" r:id="rId16" display="http://cdsbib.u-strasbg.fr/cgi-bin/cdsbib?1990RMxAA..21..381G"/>
    <hyperlink ref="I1670" r:id="rId17" display="http://vsolj.cetus-net.org/bulletin.html"/>
    <hyperlink ref="AQ3128" r:id="rId18" display="http://cdsbib.u-strasbg.fr/cgi-bin/cdsbib?1990RMxAA..21..381G"/>
    <hyperlink ref="AQ65365" r:id="rId19" display="http://cdsbib.u-strasbg.fr/cgi-bin/cdsbib?1990RMxAA..21..381G"/>
    <hyperlink ref="AQ3132" r:id="rId20" display="http://cdsbib.u-strasbg.fr/cgi-bin/cdsbib?1990RMxAA..21..381G"/>
    <hyperlink ref="H64265" r:id="rId21" display="http://vsolj.cetus-net.org/bulletin.html"/>
    <hyperlink ref="H64258" r:id="rId22" display="https://www.aavso.org/ejaavso"/>
    <hyperlink ref="I64265" r:id="rId23" display="http://vsolj.cetus-net.org/bulletin.html"/>
    <hyperlink ref="AQ57916" r:id="rId24" display="http://cdsbib.u-strasbg.fr/cgi-bin/cdsbib?1990RMxAA..21..381G"/>
    <hyperlink ref="H64262" r:id="rId25" display="https://www.aavso.org/ejaavso"/>
    <hyperlink ref="AP5280" r:id="rId26" display="http://cdsbib.u-strasbg.fr/cgi-bin/cdsbib?1990RMxAA..21..381G"/>
    <hyperlink ref="AP5283" r:id="rId27" display="http://cdsbib.u-strasbg.fr/cgi-bin/cdsbib?1990RMxAA..21..381G"/>
    <hyperlink ref="AP5281" r:id="rId28" display="http://cdsbib.u-strasbg.fr/cgi-bin/cdsbib?1990RMxAA..21..381G"/>
    <hyperlink ref="AP5265" r:id="rId29" display="http://cdsbib.u-strasbg.fr/cgi-bin/cdsbib?1990RMxAA..21..381G"/>
    <hyperlink ref="AQ5494" r:id="rId30" display="http://cdsbib.u-strasbg.fr/cgi-bin/cdsbib?1990RMxAA..21..381G"/>
    <hyperlink ref="AQ5498" r:id="rId31" display="http://cdsbib.u-strasbg.fr/cgi-bin/cdsbib?1990RMxAA..21..381G"/>
    <hyperlink ref="AQ65178" r:id="rId32" display="http://cdsbib.u-strasbg.fr/cgi-bin/cdsbib?1990RMxAA..21..381G"/>
    <hyperlink ref="I2386" r:id="rId33" display="http://vsolj.cetus-net.org/bulletin.html"/>
    <hyperlink ref="H2386" r:id="rId34" display="http://vsolj.cetus-net.org/bulletin.html"/>
    <hyperlink ref="AQ303" r:id="rId35" display="http://cdsbib.u-strasbg.fr/cgi-bin/cdsbib?1990RMxAA..21..381G"/>
    <hyperlink ref="AQ302" r:id="rId36" display="http://cdsbib.u-strasbg.fr/cgi-bin/cdsbib?1990RMxAA..21..381G"/>
    <hyperlink ref="AP3556" r:id="rId37" display="http://cdsbib.u-strasbg.fr/cgi-bin/cdsbib?1990RMxAA..21..381G"/>
    <hyperlink ref="AP3574" r:id="rId38" display="http://cdsbib.u-strasbg.fr/cgi-bin/cdsbib?1990RMxAA..21..381G"/>
    <hyperlink ref="AP3575" r:id="rId39" display="http://cdsbib.u-strasbg.fr/cgi-bin/cdsbib?1990RMxAA..21..381G"/>
    <hyperlink ref="AP3571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36" workbookViewId="0">
      <selection activeCell="A27" sqref="A27:D8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44</v>
      </c>
      <c r="I1" s="41" t="s">
        <v>45</v>
      </c>
      <c r="J1" s="42" t="s">
        <v>46</v>
      </c>
    </row>
    <row r="2" spans="1:16" x14ac:dyDescent="0.2">
      <c r="I2" s="43" t="s">
        <v>47</v>
      </c>
      <c r="J2" s="44" t="s">
        <v>48</v>
      </c>
    </row>
    <row r="3" spans="1:16" x14ac:dyDescent="0.2">
      <c r="A3" s="45" t="s">
        <v>49</v>
      </c>
      <c r="I3" s="43" t="s">
        <v>50</v>
      </c>
      <c r="J3" s="44" t="s">
        <v>51</v>
      </c>
    </row>
    <row r="4" spans="1:16" x14ac:dyDescent="0.2">
      <c r="I4" s="43" t="s">
        <v>52</v>
      </c>
      <c r="J4" s="44" t="s">
        <v>51</v>
      </c>
    </row>
    <row r="5" spans="1:16" ht="13.5" thickBot="1" x14ac:dyDescent="0.25">
      <c r="I5" s="46" t="s">
        <v>53</v>
      </c>
      <c r="J5" s="47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5684 </v>
      </c>
      <c r="B11" s="3" t="str">
        <f t="shared" ref="B11:B42" si="1">IF(H11=INT(H11),"I","II")</f>
        <v>I</v>
      </c>
      <c r="C11" s="10">
        <f t="shared" ref="C11:C42" si="2">1*G11</f>
        <v>53654.500200000002</v>
      </c>
      <c r="D11" s="12" t="str">
        <f t="shared" ref="D11:D42" si="3">VLOOKUP(F11,I$1:J$5,2,FALSE)</f>
        <v>vis</v>
      </c>
      <c r="E11" s="48">
        <f>VLOOKUP(C11,Active!C$21:E$973,3,FALSE)</f>
        <v>6525.9976251263861</v>
      </c>
      <c r="F11" s="3" t="s">
        <v>53</v>
      </c>
      <c r="G11" s="12" t="str">
        <f t="shared" ref="G11:G42" si="4">MID(I11,3,LEN(I11)-3)</f>
        <v>53654.5002</v>
      </c>
      <c r="H11" s="10">
        <f t="shared" ref="H11:H42" si="5">1*K11</f>
        <v>6526</v>
      </c>
      <c r="I11" s="49" t="s">
        <v>166</v>
      </c>
      <c r="J11" s="50" t="s">
        <v>167</v>
      </c>
      <c r="K11" s="49">
        <v>6526</v>
      </c>
      <c r="L11" s="49" t="s">
        <v>162</v>
      </c>
      <c r="M11" s="50" t="s">
        <v>168</v>
      </c>
      <c r="N11" s="50" t="s">
        <v>169</v>
      </c>
      <c r="O11" s="51" t="s">
        <v>170</v>
      </c>
      <c r="P11" s="52" t="s">
        <v>171</v>
      </c>
    </row>
    <row r="12" spans="1:16" ht="12.75" customHeight="1" thickBot="1" x14ac:dyDescent="0.25">
      <c r="A12" s="10" t="str">
        <f t="shared" si="0"/>
        <v>BAVM 201 </v>
      </c>
      <c r="B12" s="3" t="str">
        <f t="shared" si="1"/>
        <v>I</v>
      </c>
      <c r="C12" s="10">
        <f t="shared" si="2"/>
        <v>54147.5389</v>
      </c>
      <c r="D12" s="12" t="str">
        <f t="shared" si="3"/>
        <v>vis</v>
      </c>
      <c r="E12" s="48">
        <f>VLOOKUP(C12,Active!C$21:E$973,3,FALSE)</f>
        <v>9313.0030930788744</v>
      </c>
      <c r="F12" s="3" t="s">
        <v>53</v>
      </c>
      <c r="G12" s="12" t="str">
        <f t="shared" si="4"/>
        <v>54147.5389</v>
      </c>
      <c r="H12" s="10">
        <f t="shared" si="5"/>
        <v>9313</v>
      </c>
      <c r="I12" s="49" t="s">
        <v>194</v>
      </c>
      <c r="J12" s="50" t="s">
        <v>195</v>
      </c>
      <c r="K12" s="49">
        <v>9313</v>
      </c>
      <c r="L12" s="49" t="s">
        <v>165</v>
      </c>
      <c r="M12" s="50" t="s">
        <v>123</v>
      </c>
      <c r="N12" s="50" t="s">
        <v>196</v>
      </c>
      <c r="O12" s="51" t="s">
        <v>197</v>
      </c>
      <c r="P12" s="52" t="s">
        <v>198</v>
      </c>
    </row>
    <row r="13" spans="1:16" ht="12.75" customHeight="1" thickBot="1" x14ac:dyDescent="0.25">
      <c r="A13" s="10" t="str">
        <f t="shared" si="0"/>
        <v>BAVM 201 </v>
      </c>
      <c r="B13" s="3" t="str">
        <f t="shared" si="1"/>
        <v>I</v>
      </c>
      <c r="C13" s="10">
        <f t="shared" si="2"/>
        <v>54148.422599999998</v>
      </c>
      <c r="D13" s="12" t="str">
        <f t="shared" si="3"/>
        <v>vis</v>
      </c>
      <c r="E13" s="48">
        <f>VLOOKUP(C13,Active!C$21:E$973,3,FALSE)</f>
        <v>9317.9983941212176</v>
      </c>
      <c r="F13" s="3" t="s">
        <v>53</v>
      </c>
      <c r="G13" s="12" t="str">
        <f t="shared" si="4"/>
        <v>54148.4226</v>
      </c>
      <c r="H13" s="10">
        <f t="shared" si="5"/>
        <v>9318</v>
      </c>
      <c r="I13" s="49" t="s">
        <v>199</v>
      </c>
      <c r="J13" s="50" t="s">
        <v>200</v>
      </c>
      <c r="K13" s="49">
        <v>9318</v>
      </c>
      <c r="L13" s="49" t="s">
        <v>201</v>
      </c>
      <c r="M13" s="50" t="s">
        <v>123</v>
      </c>
      <c r="N13" s="50" t="s">
        <v>196</v>
      </c>
      <c r="O13" s="51" t="s">
        <v>197</v>
      </c>
      <c r="P13" s="52" t="s">
        <v>198</v>
      </c>
    </row>
    <row r="14" spans="1:16" ht="12.75" customHeight="1" thickBot="1" x14ac:dyDescent="0.25">
      <c r="A14" s="10" t="str">
        <f t="shared" si="0"/>
        <v>BAVM 201 </v>
      </c>
      <c r="B14" s="3" t="str">
        <f t="shared" si="1"/>
        <v>I</v>
      </c>
      <c r="C14" s="10">
        <f t="shared" si="2"/>
        <v>54173.366800000003</v>
      </c>
      <c r="D14" s="12" t="str">
        <f t="shared" si="3"/>
        <v>vis</v>
      </c>
      <c r="E14" s="48">
        <f>VLOOKUP(C14,Active!C$21:E$973,3,FALSE)</f>
        <v>9459.0007572089762</v>
      </c>
      <c r="F14" s="3" t="s">
        <v>53</v>
      </c>
      <c r="G14" s="12" t="str">
        <f t="shared" si="4"/>
        <v>54173.3668</v>
      </c>
      <c r="H14" s="10">
        <f t="shared" si="5"/>
        <v>9459</v>
      </c>
      <c r="I14" s="49" t="s">
        <v>202</v>
      </c>
      <c r="J14" s="50" t="s">
        <v>203</v>
      </c>
      <c r="K14" s="49">
        <v>9459</v>
      </c>
      <c r="L14" s="49" t="s">
        <v>204</v>
      </c>
      <c r="M14" s="50" t="s">
        <v>123</v>
      </c>
      <c r="N14" s="50" t="s">
        <v>196</v>
      </c>
      <c r="O14" s="51" t="s">
        <v>197</v>
      </c>
      <c r="P14" s="52" t="s">
        <v>198</v>
      </c>
    </row>
    <row r="15" spans="1:16" ht="12.75" customHeight="1" thickBot="1" x14ac:dyDescent="0.25">
      <c r="A15" s="10" t="str">
        <f t="shared" si="0"/>
        <v>BAVM 201 </v>
      </c>
      <c r="B15" s="3" t="str">
        <f t="shared" si="1"/>
        <v>I</v>
      </c>
      <c r="C15" s="10">
        <f t="shared" si="2"/>
        <v>54504.358399999997</v>
      </c>
      <c r="D15" s="12" t="str">
        <f t="shared" si="3"/>
        <v>vis</v>
      </c>
      <c r="E15" s="48">
        <f>VLOOKUP(C15,Active!C$21:E$973,3,FALSE)</f>
        <v>11330.000739657273</v>
      </c>
      <c r="F15" s="3" t="s">
        <v>53</v>
      </c>
      <c r="G15" s="12" t="str">
        <f t="shared" si="4"/>
        <v>54504.3584</v>
      </c>
      <c r="H15" s="10">
        <f t="shared" si="5"/>
        <v>11330</v>
      </c>
      <c r="I15" s="49" t="s">
        <v>210</v>
      </c>
      <c r="J15" s="50" t="s">
        <v>211</v>
      </c>
      <c r="K15" s="49">
        <v>11330</v>
      </c>
      <c r="L15" s="49" t="s">
        <v>204</v>
      </c>
      <c r="M15" s="50" t="s">
        <v>123</v>
      </c>
      <c r="N15" s="50" t="s">
        <v>212</v>
      </c>
      <c r="O15" s="51" t="s">
        <v>197</v>
      </c>
      <c r="P15" s="52" t="s">
        <v>198</v>
      </c>
    </row>
    <row r="16" spans="1:16" ht="12.75" customHeight="1" thickBot="1" x14ac:dyDescent="0.25">
      <c r="A16" s="10" t="str">
        <f t="shared" si="0"/>
        <v>BAVM 201 </v>
      </c>
      <c r="B16" s="3" t="str">
        <f t="shared" si="1"/>
        <v>I</v>
      </c>
      <c r="C16" s="10">
        <f t="shared" si="2"/>
        <v>54504.535300000003</v>
      </c>
      <c r="D16" s="12" t="str">
        <f t="shared" si="3"/>
        <v>vis</v>
      </c>
      <c r="E16" s="48">
        <f>VLOOKUP(C16,Active!C$21:E$973,3,FALSE)</f>
        <v>11331.000704299595</v>
      </c>
      <c r="F16" s="3" t="s">
        <v>53</v>
      </c>
      <c r="G16" s="12" t="str">
        <f t="shared" si="4"/>
        <v>54504.5353</v>
      </c>
      <c r="H16" s="10">
        <f t="shared" si="5"/>
        <v>11331</v>
      </c>
      <c r="I16" s="49" t="s">
        <v>213</v>
      </c>
      <c r="J16" s="50" t="s">
        <v>214</v>
      </c>
      <c r="K16" s="49" t="s">
        <v>215</v>
      </c>
      <c r="L16" s="49" t="s">
        <v>204</v>
      </c>
      <c r="M16" s="50" t="s">
        <v>123</v>
      </c>
      <c r="N16" s="50" t="s">
        <v>212</v>
      </c>
      <c r="O16" s="51" t="s">
        <v>197</v>
      </c>
      <c r="P16" s="52" t="s">
        <v>198</v>
      </c>
    </row>
    <row r="17" spans="1:16" ht="12.75" customHeight="1" thickBot="1" x14ac:dyDescent="0.25">
      <c r="A17" s="10" t="str">
        <f t="shared" si="0"/>
        <v>BAVM 201 </v>
      </c>
      <c r="B17" s="3" t="str">
        <f t="shared" si="1"/>
        <v>I</v>
      </c>
      <c r="C17" s="10">
        <f t="shared" si="2"/>
        <v>54505.419800000003</v>
      </c>
      <c r="D17" s="12" t="str">
        <f t="shared" si="3"/>
        <v>vis</v>
      </c>
      <c r="E17" s="48">
        <f>VLOOKUP(C17,Active!C$21:E$973,3,FALSE)</f>
        <v>11336.000527511047</v>
      </c>
      <c r="F17" s="3" t="s">
        <v>53</v>
      </c>
      <c r="G17" s="12" t="str">
        <f t="shared" si="4"/>
        <v>54505.4198</v>
      </c>
      <c r="H17" s="10">
        <f t="shared" si="5"/>
        <v>11336</v>
      </c>
      <c r="I17" s="49" t="s">
        <v>216</v>
      </c>
      <c r="J17" s="50" t="s">
        <v>217</v>
      </c>
      <c r="K17" s="49" t="s">
        <v>218</v>
      </c>
      <c r="L17" s="49" t="s">
        <v>204</v>
      </c>
      <c r="M17" s="50" t="s">
        <v>123</v>
      </c>
      <c r="N17" s="50" t="s">
        <v>212</v>
      </c>
      <c r="O17" s="51" t="s">
        <v>197</v>
      </c>
      <c r="P17" s="52" t="s">
        <v>198</v>
      </c>
    </row>
    <row r="18" spans="1:16" ht="12.75" customHeight="1" thickBot="1" x14ac:dyDescent="0.25">
      <c r="A18" s="10" t="str">
        <f t="shared" si="0"/>
        <v>BAVM 201 </v>
      </c>
      <c r="B18" s="3" t="str">
        <f t="shared" si="1"/>
        <v>I</v>
      </c>
      <c r="C18" s="10">
        <f t="shared" si="2"/>
        <v>54506.304300000003</v>
      </c>
      <c r="D18" s="12" t="str">
        <f t="shared" si="3"/>
        <v>vis</v>
      </c>
      <c r="E18" s="48">
        <f>VLOOKUP(C18,Active!C$21:E$973,3,FALSE)</f>
        <v>11341.000350722501</v>
      </c>
      <c r="F18" s="3" t="s">
        <v>53</v>
      </c>
      <c r="G18" s="12" t="str">
        <f t="shared" si="4"/>
        <v>54506.3043</v>
      </c>
      <c r="H18" s="10">
        <f t="shared" si="5"/>
        <v>11341</v>
      </c>
      <c r="I18" s="49" t="s">
        <v>219</v>
      </c>
      <c r="J18" s="50" t="s">
        <v>220</v>
      </c>
      <c r="K18" s="49" t="s">
        <v>221</v>
      </c>
      <c r="L18" s="49" t="s">
        <v>222</v>
      </c>
      <c r="M18" s="50" t="s">
        <v>123</v>
      </c>
      <c r="N18" s="50" t="s">
        <v>212</v>
      </c>
      <c r="O18" s="51" t="s">
        <v>197</v>
      </c>
      <c r="P18" s="52" t="s">
        <v>198</v>
      </c>
    </row>
    <row r="19" spans="1:16" ht="12.75" customHeight="1" thickBot="1" x14ac:dyDescent="0.25">
      <c r="A19" s="10" t="str">
        <f t="shared" si="0"/>
        <v>BAVM 201 </v>
      </c>
      <c r="B19" s="3" t="str">
        <f t="shared" si="1"/>
        <v>I</v>
      </c>
      <c r="C19" s="10">
        <f t="shared" si="2"/>
        <v>54506.480900000002</v>
      </c>
      <c r="D19" s="12" t="str">
        <f t="shared" si="3"/>
        <v>vis</v>
      </c>
      <c r="E19" s="48">
        <f>VLOOKUP(C19,Active!C$21:E$973,3,FALSE)</f>
        <v>11341.998619551372</v>
      </c>
      <c r="F19" s="3" t="s">
        <v>53</v>
      </c>
      <c r="G19" s="12" t="str">
        <f t="shared" si="4"/>
        <v>54506.4809</v>
      </c>
      <c r="H19" s="10">
        <f t="shared" si="5"/>
        <v>11342</v>
      </c>
      <c r="I19" s="49" t="s">
        <v>223</v>
      </c>
      <c r="J19" s="50" t="s">
        <v>224</v>
      </c>
      <c r="K19" s="49" t="s">
        <v>225</v>
      </c>
      <c r="L19" s="49" t="s">
        <v>226</v>
      </c>
      <c r="M19" s="50" t="s">
        <v>123</v>
      </c>
      <c r="N19" s="50" t="s">
        <v>212</v>
      </c>
      <c r="O19" s="51" t="s">
        <v>197</v>
      </c>
      <c r="P19" s="52" t="s">
        <v>198</v>
      </c>
    </row>
    <row r="20" spans="1:16" ht="12.75" customHeight="1" thickBot="1" x14ac:dyDescent="0.25">
      <c r="A20" s="10" t="str">
        <f t="shared" si="0"/>
        <v>BAVM 201 </v>
      </c>
      <c r="B20" s="3" t="str">
        <f t="shared" si="1"/>
        <v>I</v>
      </c>
      <c r="C20" s="10">
        <f t="shared" si="2"/>
        <v>54507.365400000002</v>
      </c>
      <c r="D20" s="12" t="str">
        <f t="shared" si="3"/>
        <v>vis</v>
      </c>
      <c r="E20" s="48">
        <f>VLOOKUP(C20,Active!C$21:E$973,3,FALSE)</f>
        <v>11346.998442762824</v>
      </c>
      <c r="F20" s="3" t="s">
        <v>53</v>
      </c>
      <c r="G20" s="12" t="str">
        <f t="shared" si="4"/>
        <v>54507.3654</v>
      </c>
      <c r="H20" s="10">
        <f t="shared" si="5"/>
        <v>11347</v>
      </c>
      <c r="I20" s="49" t="s">
        <v>227</v>
      </c>
      <c r="J20" s="50" t="s">
        <v>228</v>
      </c>
      <c r="K20" s="49" t="s">
        <v>229</v>
      </c>
      <c r="L20" s="49" t="s">
        <v>201</v>
      </c>
      <c r="M20" s="50" t="s">
        <v>123</v>
      </c>
      <c r="N20" s="50" t="s">
        <v>212</v>
      </c>
      <c r="O20" s="51" t="s">
        <v>197</v>
      </c>
      <c r="P20" s="52" t="s">
        <v>198</v>
      </c>
    </row>
    <row r="21" spans="1:16" ht="12.75" customHeight="1" thickBot="1" x14ac:dyDescent="0.25">
      <c r="A21" s="10" t="str">
        <f t="shared" si="0"/>
        <v>BAVM 201 </v>
      </c>
      <c r="B21" s="3" t="str">
        <f t="shared" si="1"/>
        <v>I</v>
      </c>
      <c r="C21" s="10">
        <f t="shared" si="2"/>
        <v>54509.488700000002</v>
      </c>
      <c r="D21" s="12" t="str">
        <f t="shared" si="3"/>
        <v>vis</v>
      </c>
      <c r="E21" s="48">
        <f>VLOOKUP(C21,Active!C$21:E$973,3,FALSE)</f>
        <v>11359.000844825992</v>
      </c>
      <c r="F21" s="3" t="s">
        <v>53</v>
      </c>
      <c r="G21" s="12" t="str">
        <f t="shared" si="4"/>
        <v>54509.4887</v>
      </c>
      <c r="H21" s="10">
        <f t="shared" si="5"/>
        <v>11359</v>
      </c>
      <c r="I21" s="49" t="s">
        <v>230</v>
      </c>
      <c r="J21" s="50" t="s">
        <v>231</v>
      </c>
      <c r="K21" s="49" t="s">
        <v>232</v>
      </c>
      <c r="L21" s="49" t="s">
        <v>204</v>
      </c>
      <c r="M21" s="50" t="s">
        <v>123</v>
      </c>
      <c r="N21" s="50" t="s">
        <v>212</v>
      </c>
      <c r="O21" s="51" t="s">
        <v>197</v>
      </c>
      <c r="P21" s="52" t="s">
        <v>198</v>
      </c>
    </row>
    <row r="22" spans="1:16" ht="12.75" customHeight="1" thickBot="1" x14ac:dyDescent="0.25">
      <c r="A22" s="10" t="str">
        <f t="shared" si="0"/>
        <v>BAVM 201 </v>
      </c>
      <c r="B22" s="3" t="str">
        <f t="shared" si="1"/>
        <v>I</v>
      </c>
      <c r="C22" s="10">
        <f t="shared" si="2"/>
        <v>54510.373200000002</v>
      </c>
      <c r="D22" s="12" t="str">
        <f t="shared" si="3"/>
        <v>vis</v>
      </c>
      <c r="E22" s="48">
        <f>VLOOKUP(C22,Active!C$21:E$973,3,FALSE)</f>
        <v>11364.000668037444</v>
      </c>
      <c r="F22" s="3" t="s">
        <v>53</v>
      </c>
      <c r="G22" s="12" t="str">
        <f t="shared" si="4"/>
        <v>54510.3732</v>
      </c>
      <c r="H22" s="10">
        <f t="shared" si="5"/>
        <v>11364</v>
      </c>
      <c r="I22" s="49" t="s">
        <v>233</v>
      </c>
      <c r="J22" s="50" t="s">
        <v>234</v>
      </c>
      <c r="K22" s="49" t="s">
        <v>235</v>
      </c>
      <c r="L22" s="49" t="s">
        <v>204</v>
      </c>
      <c r="M22" s="50" t="s">
        <v>123</v>
      </c>
      <c r="N22" s="50" t="s">
        <v>212</v>
      </c>
      <c r="O22" s="51" t="s">
        <v>197</v>
      </c>
      <c r="P22" s="52" t="s">
        <v>198</v>
      </c>
    </row>
    <row r="23" spans="1:16" ht="12.75" customHeight="1" thickBot="1" x14ac:dyDescent="0.25">
      <c r="A23" s="10" t="str">
        <f t="shared" si="0"/>
        <v>BAVM 201 </v>
      </c>
      <c r="B23" s="3" t="str">
        <f t="shared" si="1"/>
        <v>I</v>
      </c>
      <c r="C23" s="10">
        <f t="shared" si="2"/>
        <v>54510.550199999998</v>
      </c>
      <c r="D23" s="12" t="str">
        <f t="shared" si="3"/>
        <v>vis</v>
      </c>
      <c r="E23" s="48">
        <f>VLOOKUP(C23,Active!C$21:E$973,3,FALSE)</f>
        <v>11365.001197950849</v>
      </c>
      <c r="F23" s="3" t="s">
        <v>53</v>
      </c>
      <c r="G23" s="12" t="str">
        <f t="shared" si="4"/>
        <v>54510.5502</v>
      </c>
      <c r="H23" s="10">
        <f t="shared" si="5"/>
        <v>11365</v>
      </c>
      <c r="I23" s="49" t="s">
        <v>236</v>
      </c>
      <c r="J23" s="50" t="s">
        <v>237</v>
      </c>
      <c r="K23" s="49" t="s">
        <v>238</v>
      </c>
      <c r="L23" s="49" t="s">
        <v>190</v>
      </c>
      <c r="M23" s="50" t="s">
        <v>123</v>
      </c>
      <c r="N23" s="50" t="s">
        <v>212</v>
      </c>
      <c r="O23" s="51" t="s">
        <v>197</v>
      </c>
      <c r="P23" s="52" t="s">
        <v>198</v>
      </c>
    </row>
    <row r="24" spans="1:16" ht="12.75" customHeight="1" thickBot="1" x14ac:dyDescent="0.25">
      <c r="A24" s="10" t="str">
        <f t="shared" si="0"/>
        <v>BAVM 201 </v>
      </c>
      <c r="B24" s="3" t="str">
        <f t="shared" si="1"/>
        <v>I</v>
      </c>
      <c r="C24" s="10">
        <f t="shared" si="2"/>
        <v>54511.434600000001</v>
      </c>
      <c r="D24" s="12" t="str">
        <f t="shared" si="3"/>
        <v>vis</v>
      </c>
      <c r="E24" s="48">
        <f>VLOOKUP(C24,Active!C$21:E$973,3,FALSE)</f>
        <v>11370.000455891179</v>
      </c>
      <c r="F24" s="3" t="s">
        <v>53</v>
      </c>
      <c r="G24" s="12" t="str">
        <f t="shared" si="4"/>
        <v>54511.4346</v>
      </c>
      <c r="H24" s="10">
        <f t="shared" si="5"/>
        <v>11370</v>
      </c>
      <c r="I24" s="49" t="s">
        <v>239</v>
      </c>
      <c r="J24" s="50" t="s">
        <v>240</v>
      </c>
      <c r="K24" s="49" t="s">
        <v>241</v>
      </c>
      <c r="L24" s="49" t="s">
        <v>204</v>
      </c>
      <c r="M24" s="50" t="s">
        <v>123</v>
      </c>
      <c r="N24" s="50" t="s">
        <v>212</v>
      </c>
      <c r="O24" s="51" t="s">
        <v>197</v>
      </c>
      <c r="P24" s="52" t="s">
        <v>198</v>
      </c>
    </row>
    <row r="25" spans="1:16" ht="12.75" customHeight="1" thickBot="1" x14ac:dyDescent="0.25">
      <c r="A25" s="10" t="str">
        <f t="shared" si="0"/>
        <v>BAVM 201 </v>
      </c>
      <c r="B25" s="3" t="str">
        <f t="shared" si="1"/>
        <v>I</v>
      </c>
      <c r="C25" s="10">
        <f t="shared" si="2"/>
        <v>54532.311300000001</v>
      </c>
      <c r="D25" s="12" t="str">
        <f t="shared" si="3"/>
        <v>vis</v>
      </c>
      <c r="E25" s="48">
        <f>VLOOKUP(C25,Active!C$21:E$973,3,FALSE)</f>
        <v>11488.010415459883</v>
      </c>
      <c r="F25" s="3" t="s">
        <v>53</v>
      </c>
      <c r="G25" s="12" t="str">
        <f t="shared" si="4"/>
        <v>54532.3113</v>
      </c>
      <c r="H25" s="10">
        <f t="shared" si="5"/>
        <v>11488</v>
      </c>
      <c r="I25" s="49" t="s">
        <v>247</v>
      </c>
      <c r="J25" s="50" t="s">
        <v>248</v>
      </c>
      <c r="K25" s="49" t="s">
        <v>249</v>
      </c>
      <c r="L25" s="49" t="s">
        <v>250</v>
      </c>
      <c r="M25" s="50" t="s">
        <v>123</v>
      </c>
      <c r="N25" s="50" t="s">
        <v>212</v>
      </c>
      <c r="O25" s="51" t="s">
        <v>197</v>
      </c>
      <c r="P25" s="52" t="s">
        <v>198</v>
      </c>
    </row>
    <row r="26" spans="1:16" ht="12.75" customHeight="1" thickBot="1" x14ac:dyDescent="0.25">
      <c r="A26" s="10" t="str">
        <f t="shared" si="0"/>
        <v>BAVM 234 </v>
      </c>
      <c r="B26" s="3" t="str">
        <f t="shared" si="1"/>
        <v>I</v>
      </c>
      <c r="C26" s="10">
        <f t="shared" si="2"/>
        <v>56639.436900000001</v>
      </c>
      <c r="D26" s="12" t="str">
        <f t="shared" si="3"/>
        <v>CCD</v>
      </c>
      <c r="E26" s="48">
        <f>VLOOKUP(C26,Active!C$21:E$973,3,FALSE)</f>
        <v>23398.983263763064</v>
      </c>
      <c r="F26" s="3" t="str">
        <f>LEFT(M26,1)</f>
        <v>C</v>
      </c>
      <c r="G26" s="12" t="str">
        <f t="shared" si="4"/>
        <v>56639.4369</v>
      </c>
      <c r="H26" s="10">
        <f t="shared" si="5"/>
        <v>23399</v>
      </c>
      <c r="I26" s="49" t="s">
        <v>271</v>
      </c>
      <c r="J26" s="50" t="s">
        <v>272</v>
      </c>
      <c r="K26" s="49" t="s">
        <v>273</v>
      </c>
      <c r="L26" s="49" t="s">
        <v>274</v>
      </c>
      <c r="M26" s="50" t="s">
        <v>123</v>
      </c>
      <c r="N26" s="50" t="s">
        <v>53</v>
      </c>
      <c r="O26" s="51" t="s">
        <v>275</v>
      </c>
      <c r="P26" s="52" t="s">
        <v>276</v>
      </c>
    </row>
    <row r="27" spans="1:16" ht="12.75" customHeight="1" thickBot="1" x14ac:dyDescent="0.25">
      <c r="A27" s="10" t="str">
        <f t="shared" si="0"/>
        <v> AOEB 6 </v>
      </c>
      <c r="B27" s="3" t="str">
        <f t="shared" si="1"/>
        <v>I</v>
      </c>
      <c r="C27" s="10">
        <f t="shared" si="2"/>
        <v>38873.633999999998</v>
      </c>
      <c r="D27" s="12" t="str">
        <f t="shared" si="3"/>
        <v>vis</v>
      </c>
      <c r="E27" s="48">
        <f>VLOOKUP(C27,Active!C$21:E$973,3,FALSE)</f>
        <v>-77025.972880382324</v>
      </c>
      <c r="F27" s="3" t="s">
        <v>53</v>
      </c>
      <c r="G27" s="12" t="str">
        <f t="shared" si="4"/>
        <v>38873.634</v>
      </c>
      <c r="H27" s="10">
        <f t="shared" si="5"/>
        <v>-77021</v>
      </c>
      <c r="I27" s="49" t="s">
        <v>55</v>
      </c>
      <c r="J27" s="50" t="s">
        <v>56</v>
      </c>
      <c r="K27" s="49">
        <v>-77021</v>
      </c>
      <c r="L27" s="49" t="s">
        <v>57</v>
      </c>
      <c r="M27" s="50" t="s">
        <v>58</v>
      </c>
      <c r="N27" s="50"/>
      <c r="O27" s="51" t="s">
        <v>59</v>
      </c>
      <c r="P27" s="51" t="s">
        <v>60</v>
      </c>
    </row>
    <row r="28" spans="1:16" ht="12.75" customHeight="1" thickBot="1" x14ac:dyDescent="0.25">
      <c r="A28" s="10" t="str">
        <f t="shared" si="0"/>
        <v> AOEB 6 </v>
      </c>
      <c r="B28" s="3" t="str">
        <f t="shared" si="1"/>
        <v>I</v>
      </c>
      <c r="C28" s="10">
        <f t="shared" si="2"/>
        <v>38878.587</v>
      </c>
      <c r="D28" s="12" t="str">
        <f t="shared" si="3"/>
        <v>vis</v>
      </c>
      <c r="E28" s="48">
        <f>VLOOKUP(C28,Active!C$21:E$973,3,FALSE)</f>
        <v>-76997.975000940467</v>
      </c>
      <c r="F28" s="3" t="s">
        <v>53</v>
      </c>
      <c r="G28" s="12" t="str">
        <f t="shared" si="4"/>
        <v>38878.587</v>
      </c>
      <c r="H28" s="10">
        <f t="shared" si="5"/>
        <v>-76993</v>
      </c>
      <c r="I28" s="49" t="s">
        <v>61</v>
      </c>
      <c r="J28" s="50" t="s">
        <v>62</v>
      </c>
      <c r="K28" s="49">
        <v>-76993</v>
      </c>
      <c r="L28" s="49" t="s">
        <v>57</v>
      </c>
      <c r="M28" s="50" t="s">
        <v>58</v>
      </c>
      <c r="N28" s="50"/>
      <c r="O28" s="51" t="s">
        <v>59</v>
      </c>
      <c r="P28" s="51" t="s">
        <v>60</v>
      </c>
    </row>
    <row r="29" spans="1:16" ht="12.75" customHeight="1" thickBot="1" x14ac:dyDescent="0.25">
      <c r="A29" s="10" t="str">
        <f t="shared" si="0"/>
        <v> AOEB 6 </v>
      </c>
      <c r="B29" s="3" t="str">
        <f t="shared" si="1"/>
        <v>I</v>
      </c>
      <c r="C29" s="10">
        <f t="shared" si="2"/>
        <v>38881.591</v>
      </c>
      <c r="D29" s="12" t="str">
        <f t="shared" si="3"/>
        <v>vis</v>
      </c>
      <c r="E29" s="48">
        <f>VLOOKUP(C29,Active!C$21:E$973,3,FALSE)</f>
        <v>-76980.994255969053</v>
      </c>
      <c r="F29" s="3" t="s">
        <v>53</v>
      </c>
      <c r="G29" s="12" t="str">
        <f t="shared" si="4"/>
        <v>38881.591</v>
      </c>
      <c r="H29" s="10">
        <f t="shared" si="5"/>
        <v>-76976</v>
      </c>
      <c r="I29" s="49" t="s">
        <v>63</v>
      </c>
      <c r="J29" s="50" t="s">
        <v>64</v>
      </c>
      <c r="K29" s="49">
        <v>-76976</v>
      </c>
      <c r="L29" s="49" t="s">
        <v>65</v>
      </c>
      <c r="M29" s="50" t="s">
        <v>58</v>
      </c>
      <c r="N29" s="50"/>
      <c r="O29" s="51" t="s">
        <v>59</v>
      </c>
      <c r="P29" s="51" t="s">
        <v>60</v>
      </c>
    </row>
    <row r="30" spans="1:16" ht="12.75" customHeight="1" thickBot="1" x14ac:dyDescent="0.25">
      <c r="A30" s="10" t="str">
        <f t="shared" si="0"/>
        <v> AOEB 6 </v>
      </c>
      <c r="B30" s="3" t="str">
        <f t="shared" si="1"/>
        <v>I</v>
      </c>
      <c r="C30" s="10">
        <f t="shared" si="2"/>
        <v>39035.853000000003</v>
      </c>
      <c r="D30" s="12" t="str">
        <f t="shared" si="3"/>
        <v>vis</v>
      </c>
      <c r="E30" s="48">
        <f>VLOOKUP(C30,Active!C$21:E$973,3,FALSE)</f>
        <v>-76108.995693792705</v>
      </c>
      <c r="F30" s="3" t="s">
        <v>53</v>
      </c>
      <c r="G30" s="12" t="str">
        <f t="shared" si="4"/>
        <v>39035.853</v>
      </c>
      <c r="H30" s="10">
        <f t="shared" si="5"/>
        <v>-76104</v>
      </c>
      <c r="I30" s="49" t="s">
        <v>66</v>
      </c>
      <c r="J30" s="50" t="s">
        <v>67</v>
      </c>
      <c r="K30" s="49">
        <v>-76104</v>
      </c>
      <c r="L30" s="49" t="s">
        <v>65</v>
      </c>
      <c r="M30" s="50" t="s">
        <v>58</v>
      </c>
      <c r="N30" s="50"/>
      <c r="O30" s="51" t="s">
        <v>68</v>
      </c>
      <c r="P30" s="51" t="s">
        <v>60</v>
      </c>
    </row>
    <row r="31" spans="1:16" ht="12.75" customHeight="1" thickBot="1" x14ac:dyDescent="0.25">
      <c r="A31" s="10" t="str">
        <f t="shared" si="0"/>
        <v> AOEB 6 </v>
      </c>
      <c r="B31" s="3" t="str">
        <f t="shared" si="1"/>
        <v>I</v>
      </c>
      <c r="C31" s="10">
        <f t="shared" si="2"/>
        <v>39036.915000000001</v>
      </c>
      <c r="D31" s="12" t="str">
        <f t="shared" si="3"/>
        <v>vis</v>
      </c>
      <c r="E31" s="48">
        <f>VLOOKUP(C31,Active!C$21:E$973,3,FALSE)</f>
        <v>-76102.992514312151</v>
      </c>
      <c r="F31" s="3" t="s">
        <v>53</v>
      </c>
      <c r="G31" s="12" t="str">
        <f t="shared" si="4"/>
        <v>39036.915</v>
      </c>
      <c r="H31" s="10">
        <f t="shared" si="5"/>
        <v>-76098</v>
      </c>
      <c r="I31" s="49" t="s">
        <v>69</v>
      </c>
      <c r="J31" s="50" t="s">
        <v>70</v>
      </c>
      <c r="K31" s="49">
        <v>-76098</v>
      </c>
      <c r="L31" s="49" t="s">
        <v>71</v>
      </c>
      <c r="M31" s="50" t="s">
        <v>58</v>
      </c>
      <c r="N31" s="50"/>
      <c r="O31" s="51" t="s">
        <v>68</v>
      </c>
      <c r="P31" s="51" t="s">
        <v>60</v>
      </c>
    </row>
    <row r="32" spans="1:16" ht="12.75" customHeight="1" thickBot="1" x14ac:dyDescent="0.25">
      <c r="A32" s="10" t="str">
        <f t="shared" si="0"/>
        <v> AOEB 6 </v>
      </c>
      <c r="B32" s="3" t="str">
        <f t="shared" si="1"/>
        <v>I</v>
      </c>
      <c r="C32" s="10">
        <f t="shared" si="2"/>
        <v>39038.862000000001</v>
      </c>
      <c r="D32" s="12" t="str">
        <f t="shared" si="3"/>
        <v>vis</v>
      </c>
      <c r="E32" s="48">
        <f>VLOOKUP(C32,Active!C$21:E$973,3,FALSE)</f>
        <v>-76091.986685264448</v>
      </c>
      <c r="F32" s="3" t="s">
        <v>53</v>
      </c>
      <c r="G32" s="12" t="str">
        <f t="shared" si="4"/>
        <v>39038.862</v>
      </c>
      <c r="H32" s="10">
        <f t="shared" si="5"/>
        <v>-76087</v>
      </c>
      <c r="I32" s="49" t="s">
        <v>72</v>
      </c>
      <c r="J32" s="50" t="s">
        <v>73</v>
      </c>
      <c r="K32" s="49">
        <v>-76087</v>
      </c>
      <c r="L32" s="49" t="s">
        <v>74</v>
      </c>
      <c r="M32" s="50" t="s">
        <v>58</v>
      </c>
      <c r="N32" s="50"/>
      <c r="O32" s="51" t="s">
        <v>68</v>
      </c>
      <c r="P32" s="51" t="s">
        <v>60</v>
      </c>
    </row>
    <row r="33" spans="1:16" ht="12.75" customHeight="1" thickBot="1" x14ac:dyDescent="0.25">
      <c r="A33" s="10" t="str">
        <f t="shared" si="0"/>
        <v> AOEB 6 </v>
      </c>
      <c r="B33" s="3" t="str">
        <f t="shared" si="1"/>
        <v>I</v>
      </c>
      <c r="C33" s="10">
        <f t="shared" si="2"/>
        <v>39058.851999999999</v>
      </c>
      <c r="D33" s="12" t="str">
        <f t="shared" si="3"/>
        <v>vis</v>
      </c>
      <c r="E33" s="48">
        <f>VLOOKUP(C33,Active!C$21:E$973,3,FALSE)</f>
        <v>-75978.988984872238</v>
      </c>
      <c r="F33" s="3" t="s">
        <v>53</v>
      </c>
      <c r="G33" s="12" t="str">
        <f t="shared" si="4"/>
        <v>39058.852</v>
      </c>
      <c r="H33" s="10">
        <f t="shared" si="5"/>
        <v>-75974</v>
      </c>
      <c r="I33" s="49" t="s">
        <v>75</v>
      </c>
      <c r="J33" s="50" t="s">
        <v>76</v>
      </c>
      <c r="K33" s="49">
        <v>-75974</v>
      </c>
      <c r="L33" s="49" t="s">
        <v>71</v>
      </c>
      <c r="M33" s="50" t="s">
        <v>58</v>
      </c>
      <c r="N33" s="50"/>
      <c r="O33" s="51" t="s">
        <v>68</v>
      </c>
      <c r="P33" s="51" t="s">
        <v>60</v>
      </c>
    </row>
    <row r="34" spans="1:16" ht="12.75" customHeight="1" thickBot="1" x14ac:dyDescent="0.25">
      <c r="A34" s="10" t="str">
        <f t="shared" si="0"/>
        <v> AOEB 6 </v>
      </c>
      <c r="B34" s="3" t="str">
        <f t="shared" si="1"/>
        <v>I</v>
      </c>
      <c r="C34" s="10">
        <f t="shared" si="2"/>
        <v>39062.923000000003</v>
      </c>
      <c r="D34" s="12" t="str">
        <f t="shared" si="3"/>
        <v>vis</v>
      </c>
      <c r="E34" s="48">
        <f>VLOOKUP(C34,Active!C$21:E$973,3,FALSE)</f>
        <v>-75955.976796863382</v>
      </c>
      <c r="F34" s="3" t="s">
        <v>53</v>
      </c>
      <c r="G34" s="12" t="str">
        <f t="shared" si="4"/>
        <v>39062.923</v>
      </c>
      <c r="H34" s="10">
        <f t="shared" si="5"/>
        <v>-75951</v>
      </c>
      <c r="I34" s="49" t="s">
        <v>77</v>
      </c>
      <c r="J34" s="50" t="s">
        <v>78</v>
      </c>
      <c r="K34" s="49">
        <v>-75951</v>
      </c>
      <c r="L34" s="49" t="s">
        <v>57</v>
      </c>
      <c r="M34" s="50" t="s">
        <v>58</v>
      </c>
      <c r="N34" s="50"/>
      <c r="O34" s="51" t="s">
        <v>68</v>
      </c>
      <c r="P34" s="51" t="s">
        <v>60</v>
      </c>
    </row>
    <row r="35" spans="1:16" ht="12.75" customHeight="1" thickBot="1" x14ac:dyDescent="0.25">
      <c r="A35" s="10" t="str">
        <f t="shared" si="0"/>
        <v> AOEB 6 </v>
      </c>
      <c r="B35" s="3" t="str">
        <f t="shared" si="1"/>
        <v>I</v>
      </c>
      <c r="C35" s="10">
        <f t="shared" si="2"/>
        <v>39063.807000000001</v>
      </c>
      <c r="D35" s="12" t="str">
        <f t="shared" si="3"/>
        <v>vis</v>
      </c>
      <c r="E35" s="48">
        <f>VLOOKUP(C35,Active!C$21:E$973,3,FALSE)</f>
        <v>-75950.979800007626</v>
      </c>
      <c r="F35" s="3" t="s">
        <v>53</v>
      </c>
      <c r="G35" s="12" t="str">
        <f t="shared" si="4"/>
        <v>39063.807</v>
      </c>
      <c r="H35" s="10">
        <f t="shared" si="5"/>
        <v>-75946</v>
      </c>
      <c r="I35" s="49" t="s">
        <v>79</v>
      </c>
      <c r="J35" s="50" t="s">
        <v>80</v>
      </c>
      <c r="K35" s="49">
        <v>-75946</v>
      </c>
      <c r="L35" s="49" t="s">
        <v>81</v>
      </c>
      <c r="M35" s="50" t="s">
        <v>58</v>
      </c>
      <c r="N35" s="50"/>
      <c r="O35" s="51" t="s">
        <v>68</v>
      </c>
      <c r="P35" s="51" t="s">
        <v>60</v>
      </c>
    </row>
    <row r="36" spans="1:16" ht="12.75" customHeight="1" thickBot="1" x14ac:dyDescent="0.25">
      <c r="A36" s="10" t="str">
        <f t="shared" si="0"/>
        <v> AOEB 6 </v>
      </c>
      <c r="B36" s="3" t="str">
        <f t="shared" si="1"/>
        <v>I</v>
      </c>
      <c r="C36" s="10">
        <f t="shared" si="2"/>
        <v>39064.868000000002</v>
      </c>
      <c r="D36" s="12" t="str">
        <f t="shared" si="3"/>
        <v>vis</v>
      </c>
      <c r="E36" s="48">
        <f>VLOOKUP(C36,Active!C$21:E$973,3,FALSE)</f>
        <v>-75944.98227323842</v>
      </c>
      <c r="F36" s="3" t="s">
        <v>53</v>
      </c>
      <c r="G36" s="12" t="str">
        <f t="shared" si="4"/>
        <v>39064.868</v>
      </c>
      <c r="H36" s="10">
        <f t="shared" si="5"/>
        <v>-75940</v>
      </c>
      <c r="I36" s="49" t="s">
        <v>82</v>
      </c>
      <c r="J36" s="50" t="s">
        <v>83</v>
      </c>
      <c r="K36" s="49">
        <v>-75940</v>
      </c>
      <c r="L36" s="49" t="s">
        <v>81</v>
      </c>
      <c r="M36" s="50" t="s">
        <v>58</v>
      </c>
      <c r="N36" s="50"/>
      <c r="O36" s="51" t="s">
        <v>68</v>
      </c>
      <c r="P36" s="51" t="s">
        <v>60</v>
      </c>
    </row>
    <row r="37" spans="1:16" ht="12.75" customHeight="1" thickBot="1" x14ac:dyDescent="0.25">
      <c r="A37" s="10" t="str">
        <f t="shared" si="0"/>
        <v> AOEB 6 </v>
      </c>
      <c r="B37" s="3" t="str">
        <f t="shared" si="1"/>
        <v>I</v>
      </c>
      <c r="C37" s="10">
        <f t="shared" si="2"/>
        <v>39065.928999999996</v>
      </c>
      <c r="D37" s="12" t="str">
        <f t="shared" si="3"/>
        <v>vis</v>
      </c>
      <c r="E37" s="48">
        <f>VLOOKUP(C37,Active!C$21:E$973,3,FALSE)</f>
        <v>-75938.984746469258</v>
      </c>
      <c r="F37" s="3" t="s">
        <v>53</v>
      </c>
      <c r="G37" s="12" t="str">
        <f t="shared" si="4"/>
        <v>39065.929</v>
      </c>
      <c r="H37" s="10">
        <f t="shared" si="5"/>
        <v>-75934</v>
      </c>
      <c r="I37" s="49" t="s">
        <v>84</v>
      </c>
      <c r="J37" s="50" t="s">
        <v>85</v>
      </c>
      <c r="K37" s="49">
        <v>-75934</v>
      </c>
      <c r="L37" s="49" t="s">
        <v>74</v>
      </c>
      <c r="M37" s="50" t="s">
        <v>58</v>
      </c>
      <c r="N37" s="50"/>
      <c r="O37" s="51" t="s">
        <v>68</v>
      </c>
      <c r="P37" s="51" t="s">
        <v>60</v>
      </c>
    </row>
    <row r="38" spans="1:16" ht="12.75" customHeight="1" thickBot="1" x14ac:dyDescent="0.25">
      <c r="A38" s="10" t="str">
        <f t="shared" si="0"/>
        <v> AOEB 6 </v>
      </c>
      <c r="B38" s="3" t="str">
        <f t="shared" si="1"/>
        <v>I</v>
      </c>
      <c r="C38" s="10">
        <f t="shared" si="2"/>
        <v>39084.858999999997</v>
      </c>
      <c r="D38" s="12" t="str">
        <f t="shared" si="3"/>
        <v>vis</v>
      </c>
      <c r="E38" s="48">
        <f>VLOOKUP(C38,Active!C$21:E$973,3,FALSE)</f>
        <v>-75831.978920134861</v>
      </c>
      <c r="F38" s="3" t="s">
        <v>53</v>
      </c>
      <c r="G38" s="12" t="str">
        <f t="shared" si="4"/>
        <v>39084.859</v>
      </c>
      <c r="H38" s="10">
        <f t="shared" si="5"/>
        <v>-75827</v>
      </c>
      <c r="I38" s="49" t="s">
        <v>86</v>
      </c>
      <c r="J38" s="50" t="s">
        <v>87</v>
      </c>
      <c r="K38" s="49">
        <v>-75827</v>
      </c>
      <c r="L38" s="49" t="s">
        <v>81</v>
      </c>
      <c r="M38" s="50" t="s">
        <v>58</v>
      </c>
      <c r="N38" s="50"/>
      <c r="O38" s="51" t="s">
        <v>68</v>
      </c>
      <c r="P38" s="51" t="s">
        <v>60</v>
      </c>
    </row>
    <row r="39" spans="1:16" ht="12.75" customHeight="1" thickBot="1" x14ac:dyDescent="0.25">
      <c r="A39" s="10" t="str">
        <f t="shared" si="0"/>
        <v> AOEB 6 </v>
      </c>
      <c r="B39" s="3" t="str">
        <f t="shared" si="1"/>
        <v>I</v>
      </c>
      <c r="C39" s="10">
        <f t="shared" si="2"/>
        <v>39087.866000000002</v>
      </c>
      <c r="D39" s="12" t="str">
        <f t="shared" si="3"/>
        <v>vis</v>
      </c>
      <c r="E39" s="48">
        <f>VLOOKUP(C39,Active!C$21:E$973,3,FALSE)</f>
        <v>-75814.981217029301</v>
      </c>
      <c r="F39" s="3" t="s">
        <v>53</v>
      </c>
      <c r="G39" s="12" t="str">
        <f t="shared" si="4"/>
        <v>39087.866</v>
      </c>
      <c r="H39" s="10">
        <f t="shared" si="5"/>
        <v>-75810</v>
      </c>
      <c r="I39" s="49" t="s">
        <v>88</v>
      </c>
      <c r="J39" s="50" t="s">
        <v>89</v>
      </c>
      <c r="K39" s="49">
        <v>-75810</v>
      </c>
      <c r="L39" s="49" t="s">
        <v>81</v>
      </c>
      <c r="M39" s="50" t="s">
        <v>58</v>
      </c>
      <c r="N39" s="50"/>
      <c r="O39" s="51" t="s">
        <v>68</v>
      </c>
      <c r="P39" s="51" t="s">
        <v>60</v>
      </c>
    </row>
    <row r="40" spans="1:16" ht="12.75" customHeight="1" thickBot="1" x14ac:dyDescent="0.25">
      <c r="A40" s="10" t="str">
        <f t="shared" si="0"/>
        <v> AOEB 6 </v>
      </c>
      <c r="B40" s="3" t="str">
        <f t="shared" si="1"/>
        <v>I</v>
      </c>
      <c r="C40" s="10">
        <f t="shared" si="2"/>
        <v>39095.828999999998</v>
      </c>
      <c r="D40" s="12" t="str">
        <f t="shared" si="3"/>
        <v>vis</v>
      </c>
      <c r="E40" s="48">
        <f>VLOOKUP(C40,Active!C$21:E$973,3,FALSE)</f>
        <v>-75769.968676347824</v>
      </c>
      <c r="F40" s="3" t="s">
        <v>53</v>
      </c>
      <c r="G40" s="12" t="str">
        <f t="shared" si="4"/>
        <v>39095.829</v>
      </c>
      <c r="H40" s="10">
        <f t="shared" si="5"/>
        <v>-75765</v>
      </c>
      <c r="I40" s="49" t="s">
        <v>90</v>
      </c>
      <c r="J40" s="50" t="s">
        <v>91</v>
      </c>
      <c r="K40" s="49">
        <v>-75765</v>
      </c>
      <c r="L40" s="49" t="s">
        <v>92</v>
      </c>
      <c r="M40" s="50" t="s">
        <v>58</v>
      </c>
      <c r="N40" s="50"/>
      <c r="O40" s="51" t="s">
        <v>68</v>
      </c>
      <c r="P40" s="51" t="s">
        <v>60</v>
      </c>
    </row>
    <row r="41" spans="1:16" ht="12.75" customHeight="1" thickBot="1" x14ac:dyDescent="0.25">
      <c r="A41" s="10" t="str">
        <f t="shared" si="0"/>
        <v> AOEB 6 </v>
      </c>
      <c r="B41" s="3" t="str">
        <f t="shared" si="1"/>
        <v>I</v>
      </c>
      <c r="C41" s="10">
        <f t="shared" si="2"/>
        <v>39420.803999999996</v>
      </c>
      <c r="D41" s="12" t="str">
        <f t="shared" si="3"/>
        <v>vis</v>
      </c>
      <c r="E41" s="48">
        <f>VLOOKUP(C41,Active!C$21:E$973,3,FALSE)</f>
        <v>-73932.978797160118</v>
      </c>
      <c r="F41" s="3" t="s">
        <v>53</v>
      </c>
      <c r="G41" s="12" t="str">
        <f t="shared" si="4"/>
        <v>39420.804</v>
      </c>
      <c r="H41" s="10">
        <f t="shared" si="5"/>
        <v>-73928</v>
      </c>
      <c r="I41" s="49" t="s">
        <v>93</v>
      </c>
      <c r="J41" s="50" t="s">
        <v>94</v>
      </c>
      <c r="K41" s="49">
        <v>-73928</v>
      </c>
      <c r="L41" s="49" t="s">
        <v>81</v>
      </c>
      <c r="M41" s="50" t="s">
        <v>58</v>
      </c>
      <c r="N41" s="50"/>
      <c r="O41" s="51" t="s">
        <v>68</v>
      </c>
      <c r="P41" s="51" t="s">
        <v>60</v>
      </c>
    </row>
    <row r="42" spans="1:16" ht="12.75" customHeight="1" thickBot="1" x14ac:dyDescent="0.25">
      <c r="A42" s="10" t="str">
        <f t="shared" si="0"/>
        <v> AOEB 6 </v>
      </c>
      <c r="B42" s="3" t="str">
        <f t="shared" si="1"/>
        <v>II</v>
      </c>
      <c r="C42" s="10">
        <f t="shared" si="2"/>
        <v>43511.580999999998</v>
      </c>
      <c r="D42" s="12" t="str">
        <f t="shared" si="3"/>
        <v>vis</v>
      </c>
      <c r="E42" s="48">
        <f>VLOOKUP(C42,Active!C$21:E$973,3,FALSE)</f>
        <v>-50808.997115449652</v>
      </c>
      <c r="F42" s="3" t="s">
        <v>53</v>
      </c>
      <c r="G42" s="12" t="str">
        <f t="shared" si="4"/>
        <v>43511.581</v>
      </c>
      <c r="H42" s="10">
        <f t="shared" si="5"/>
        <v>-50805.5</v>
      </c>
      <c r="I42" s="49" t="s">
        <v>95</v>
      </c>
      <c r="J42" s="50" t="s">
        <v>96</v>
      </c>
      <c r="K42" s="49">
        <v>-50805.5</v>
      </c>
      <c r="L42" s="49" t="s">
        <v>97</v>
      </c>
      <c r="M42" s="50" t="s">
        <v>58</v>
      </c>
      <c r="N42" s="50"/>
      <c r="O42" s="51" t="s">
        <v>98</v>
      </c>
      <c r="P42" s="51" t="s">
        <v>60</v>
      </c>
    </row>
    <row r="43" spans="1:16" ht="12.75" customHeight="1" thickBot="1" x14ac:dyDescent="0.25">
      <c r="A43" s="10" t="str">
        <f t="shared" ref="A43:A74" si="6">P43</f>
        <v> AOEB 6 </v>
      </c>
      <c r="B43" s="3" t="str">
        <f t="shared" ref="B43:B74" si="7">IF(H43=INT(H43),"I","II")</f>
        <v>II</v>
      </c>
      <c r="C43" s="10">
        <f t="shared" ref="C43:C74" si="8">1*G43</f>
        <v>43578.627</v>
      </c>
      <c r="D43" s="12" t="str">
        <f t="shared" ref="D43:D74" si="9">VLOOKUP(F43,I$1:J$5,2,FALSE)</f>
        <v>vis</v>
      </c>
      <c r="E43" s="48">
        <f>VLOOKUP(C43,Active!C$21:E$973,3,FALSE)</f>
        <v>-50430.00542858136</v>
      </c>
      <c r="F43" s="3" t="s">
        <v>53</v>
      </c>
      <c r="G43" s="12" t="str">
        <f t="shared" ref="G43:G74" si="10">MID(I43,3,LEN(I43)-3)</f>
        <v>43578.627</v>
      </c>
      <c r="H43" s="10">
        <f t="shared" ref="H43:H74" si="11">1*K43</f>
        <v>-50426.5</v>
      </c>
      <c r="I43" s="49" t="s">
        <v>99</v>
      </c>
      <c r="J43" s="50" t="s">
        <v>100</v>
      </c>
      <c r="K43" s="49">
        <v>-50426.5</v>
      </c>
      <c r="L43" s="49" t="s">
        <v>101</v>
      </c>
      <c r="M43" s="50" t="s">
        <v>58</v>
      </c>
      <c r="N43" s="50"/>
      <c r="O43" s="51" t="s">
        <v>102</v>
      </c>
      <c r="P43" s="51" t="s">
        <v>60</v>
      </c>
    </row>
    <row r="44" spans="1:16" ht="12.75" customHeight="1" thickBot="1" x14ac:dyDescent="0.25">
      <c r="A44" s="10" t="str">
        <f t="shared" si="6"/>
        <v> AOEB 6 </v>
      </c>
      <c r="B44" s="3" t="str">
        <f t="shared" si="7"/>
        <v>I</v>
      </c>
      <c r="C44" s="10">
        <f t="shared" si="8"/>
        <v>45057.565999999999</v>
      </c>
      <c r="D44" s="12" t="str">
        <f t="shared" si="9"/>
        <v>vis</v>
      </c>
      <c r="E44" s="48">
        <f>VLOOKUP(C44,Active!C$21:E$973,3,FALSE)</f>
        <v>-42069.99011990842</v>
      </c>
      <c r="F44" s="3" t="s">
        <v>53</v>
      </c>
      <c r="G44" s="12" t="str">
        <f t="shared" si="10"/>
        <v>45057.566</v>
      </c>
      <c r="H44" s="10">
        <f t="shared" si="11"/>
        <v>-42067</v>
      </c>
      <c r="I44" s="49" t="s">
        <v>103</v>
      </c>
      <c r="J44" s="50" t="s">
        <v>104</v>
      </c>
      <c r="K44" s="49">
        <v>-42067</v>
      </c>
      <c r="L44" s="49" t="s">
        <v>105</v>
      </c>
      <c r="M44" s="50" t="s">
        <v>58</v>
      </c>
      <c r="N44" s="50"/>
      <c r="O44" s="51" t="s">
        <v>106</v>
      </c>
      <c r="P44" s="51" t="s">
        <v>60</v>
      </c>
    </row>
    <row r="45" spans="1:16" ht="12.75" customHeight="1" thickBot="1" x14ac:dyDescent="0.25">
      <c r="A45" s="10" t="str">
        <f t="shared" si="6"/>
        <v> AOEB 6 </v>
      </c>
      <c r="B45" s="3" t="str">
        <f t="shared" si="7"/>
        <v>I</v>
      </c>
      <c r="C45" s="10">
        <f t="shared" si="8"/>
        <v>45083.569000000003</v>
      </c>
      <c r="D45" s="12" t="str">
        <f t="shared" si="9"/>
        <v>vis</v>
      </c>
      <c r="E45" s="48">
        <f>VLOOKUP(C45,Active!C$21:E$973,3,FALSE)</f>
        <v>-41923.002666016502</v>
      </c>
      <c r="F45" s="3" t="s">
        <v>53</v>
      </c>
      <c r="G45" s="12" t="str">
        <f t="shared" si="10"/>
        <v>45083.569</v>
      </c>
      <c r="H45" s="10">
        <f t="shared" si="11"/>
        <v>-41920</v>
      </c>
      <c r="I45" s="49" t="s">
        <v>107</v>
      </c>
      <c r="J45" s="50" t="s">
        <v>108</v>
      </c>
      <c r="K45" s="49">
        <v>-41920</v>
      </c>
      <c r="L45" s="49" t="s">
        <v>109</v>
      </c>
      <c r="M45" s="50" t="s">
        <v>58</v>
      </c>
      <c r="N45" s="50"/>
      <c r="O45" s="51" t="s">
        <v>106</v>
      </c>
      <c r="P45" s="51" t="s">
        <v>60</v>
      </c>
    </row>
    <row r="46" spans="1:16" ht="12.75" customHeight="1" thickBot="1" x14ac:dyDescent="0.25">
      <c r="A46" s="10" t="str">
        <f t="shared" si="6"/>
        <v> AOEB 6 </v>
      </c>
      <c r="B46" s="3" t="str">
        <f t="shared" si="7"/>
        <v>II</v>
      </c>
      <c r="C46" s="10">
        <f t="shared" si="8"/>
        <v>46549.599000000002</v>
      </c>
      <c r="D46" s="12" t="str">
        <f t="shared" si="9"/>
        <v>vis</v>
      </c>
      <c r="E46" s="48">
        <f>VLOOKUP(C46,Active!C$21:E$973,3,FALSE)</f>
        <v>-33635.958208487296</v>
      </c>
      <c r="F46" s="3" t="s">
        <v>53</v>
      </c>
      <c r="G46" s="12" t="str">
        <f t="shared" si="10"/>
        <v>46549.599</v>
      </c>
      <c r="H46" s="10">
        <f t="shared" si="11"/>
        <v>-33633.5</v>
      </c>
      <c r="I46" s="49" t="s">
        <v>110</v>
      </c>
      <c r="J46" s="50" t="s">
        <v>111</v>
      </c>
      <c r="K46" s="49">
        <v>-33633.5</v>
      </c>
      <c r="L46" s="49" t="s">
        <v>112</v>
      </c>
      <c r="M46" s="50" t="s">
        <v>58</v>
      </c>
      <c r="N46" s="50"/>
      <c r="O46" s="51" t="s">
        <v>106</v>
      </c>
      <c r="P46" s="51" t="s">
        <v>60</v>
      </c>
    </row>
    <row r="47" spans="1:16" ht="12.75" customHeight="1" thickBot="1" x14ac:dyDescent="0.25">
      <c r="A47" s="10" t="str">
        <f t="shared" si="6"/>
        <v> AOEB 6 </v>
      </c>
      <c r="B47" s="3" t="str">
        <f t="shared" si="7"/>
        <v>II</v>
      </c>
      <c r="C47" s="10">
        <f t="shared" si="8"/>
        <v>46845.557000000001</v>
      </c>
      <c r="D47" s="12" t="str">
        <f t="shared" si="9"/>
        <v>vis</v>
      </c>
      <c r="E47" s="48">
        <f>VLOOKUP(C47,Active!C$21:E$973,3,FALSE)</f>
        <v>-31962.993055276638</v>
      </c>
      <c r="F47" s="3" t="s">
        <v>53</v>
      </c>
      <c r="G47" s="12" t="str">
        <f t="shared" si="10"/>
        <v>46845.557</v>
      </c>
      <c r="H47" s="10">
        <f t="shared" si="11"/>
        <v>-31960.5</v>
      </c>
      <c r="I47" s="49" t="s">
        <v>113</v>
      </c>
      <c r="J47" s="50" t="s">
        <v>114</v>
      </c>
      <c r="K47" s="49">
        <v>-31960.5</v>
      </c>
      <c r="L47" s="49" t="s">
        <v>115</v>
      </c>
      <c r="M47" s="50" t="s">
        <v>58</v>
      </c>
      <c r="N47" s="50"/>
      <c r="O47" s="51" t="s">
        <v>106</v>
      </c>
      <c r="P47" s="51" t="s">
        <v>60</v>
      </c>
    </row>
    <row r="48" spans="1:16" ht="12.75" customHeight="1" thickBot="1" x14ac:dyDescent="0.25">
      <c r="A48" s="10" t="str">
        <f t="shared" si="6"/>
        <v> AOEB 6 </v>
      </c>
      <c r="B48" s="3" t="str">
        <f t="shared" si="7"/>
        <v>II</v>
      </c>
      <c r="C48" s="10">
        <f t="shared" si="8"/>
        <v>46846.618999999999</v>
      </c>
      <c r="D48" s="12" t="str">
        <f t="shared" si="9"/>
        <v>vis</v>
      </c>
      <c r="E48" s="48">
        <f>VLOOKUP(C48,Active!C$21:E$973,3,FALSE)</f>
        <v>-31956.989875796084</v>
      </c>
      <c r="F48" s="3" t="s">
        <v>53</v>
      </c>
      <c r="G48" s="12" t="str">
        <f t="shared" si="10"/>
        <v>46846.619</v>
      </c>
      <c r="H48" s="10">
        <f t="shared" si="11"/>
        <v>-31954.5</v>
      </c>
      <c r="I48" s="49" t="s">
        <v>116</v>
      </c>
      <c r="J48" s="50" t="s">
        <v>117</v>
      </c>
      <c r="K48" s="49">
        <v>-31954.5</v>
      </c>
      <c r="L48" s="49" t="s">
        <v>115</v>
      </c>
      <c r="M48" s="50" t="s">
        <v>58</v>
      </c>
      <c r="N48" s="50"/>
      <c r="O48" s="51" t="s">
        <v>106</v>
      </c>
      <c r="P48" s="51" t="s">
        <v>60</v>
      </c>
    </row>
    <row r="49" spans="1:16" ht="12.75" customHeight="1" thickBot="1" x14ac:dyDescent="0.25">
      <c r="A49" s="10" t="str">
        <f t="shared" si="6"/>
        <v> AOEB 6 </v>
      </c>
      <c r="B49" s="3" t="str">
        <f t="shared" si="7"/>
        <v>II</v>
      </c>
      <c r="C49" s="10">
        <f t="shared" si="8"/>
        <v>46851.572</v>
      </c>
      <c r="D49" s="12" t="str">
        <f t="shared" si="9"/>
        <v>vis</v>
      </c>
      <c r="E49" s="48">
        <f>VLOOKUP(C49,Active!C$21:E$973,3,FALSE)</f>
        <v>-31928.99199635422</v>
      </c>
      <c r="F49" s="3" t="s">
        <v>53</v>
      </c>
      <c r="G49" s="12" t="str">
        <f t="shared" si="10"/>
        <v>46851.572</v>
      </c>
      <c r="H49" s="10">
        <f t="shared" si="11"/>
        <v>-31926.5</v>
      </c>
      <c r="I49" s="49" t="s">
        <v>118</v>
      </c>
      <c r="J49" s="50" t="s">
        <v>119</v>
      </c>
      <c r="K49" s="49">
        <v>-31926.5</v>
      </c>
      <c r="L49" s="49" t="s">
        <v>115</v>
      </c>
      <c r="M49" s="50" t="s">
        <v>58</v>
      </c>
      <c r="N49" s="50"/>
      <c r="O49" s="51" t="s">
        <v>106</v>
      </c>
      <c r="P49" s="51" t="s">
        <v>60</v>
      </c>
    </row>
    <row r="50" spans="1:16" ht="12.75" customHeight="1" thickBot="1" x14ac:dyDescent="0.25">
      <c r="A50" s="10" t="str">
        <f t="shared" si="6"/>
        <v> AOEB 6 </v>
      </c>
      <c r="B50" s="3" t="str">
        <f t="shared" si="7"/>
        <v>I</v>
      </c>
      <c r="C50" s="10">
        <f t="shared" si="8"/>
        <v>49804.667800000003</v>
      </c>
      <c r="D50" s="12" t="str">
        <f t="shared" si="9"/>
        <v>vis</v>
      </c>
      <c r="E50" s="48">
        <f>VLOOKUP(C50,Active!C$21:E$973,3,FALSE)</f>
        <v>-15235.993775347266</v>
      </c>
      <c r="F50" s="3" t="s">
        <v>53</v>
      </c>
      <c r="G50" s="12" t="str">
        <f t="shared" si="10"/>
        <v>49804.6678</v>
      </c>
      <c r="H50" s="10">
        <f t="shared" si="11"/>
        <v>-15235</v>
      </c>
      <c r="I50" s="49" t="s">
        <v>120</v>
      </c>
      <c r="J50" s="50" t="s">
        <v>121</v>
      </c>
      <c r="K50" s="49">
        <v>-15235</v>
      </c>
      <c r="L50" s="49" t="s">
        <v>122</v>
      </c>
      <c r="M50" s="50" t="s">
        <v>123</v>
      </c>
      <c r="N50" s="50" t="s">
        <v>124</v>
      </c>
      <c r="O50" s="51" t="s">
        <v>125</v>
      </c>
      <c r="P50" s="51" t="s">
        <v>60</v>
      </c>
    </row>
    <row r="51" spans="1:16" ht="12.75" customHeight="1" thickBot="1" x14ac:dyDescent="0.25">
      <c r="A51" s="10" t="str">
        <f t="shared" si="6"/>
        <v> AOEB 6 </v>
      </c>
      <c r="B51" s="3" t="str">
        <f t="shared" si="7"/>
        <v>I</v>
      </c>
      <c r="C51" s="10">
        <f t="shared" si="8"/>
        <v>49805.728000000003</v>
      </c>
      <c r="D51" s="12" t="str">
        <f t="shared" si="9"/>
        <v>vis</v>
      </c>
      <c r="E51" s="48">
        <f>VLOOKUP(C51,Active!C$21:E$973,3,FALSE)</f>
        <v>-15230.000770747174</v>
      </c>
      <c r="F51" s="3" t="s">
        <v>53</v>
      </c>
      <c r="G51" s="12" t="str">
        <f t="shared" si="10"/>
        <v>49805.7280</v>
      </c>
      <c r="H51" s="10">
        <f t="shared" si="11"/>
        <v>-15229</v>
      </c>
      <c r="I51" s="49" t="s">
        <v>126</v>
      </c>
      <c r="J51" s="50" t="s">
        <v>127</v>
      </c>
      <c r="K51" s="49">
        <v>-15229</v>
      </c>
      <c r="L51" s="49" t="s">
        <v>128</v>
      </c>
      <c r="M51" s="50" t="s">
        <v>123</v>
      </c>
      <c r="N51" s="50" t="s">
        <v>124</v>
      </c>
      <c r="O51" s="51" t="s">
        <v>125</v>
      </c>
      <c r="P51" s="51" t="s">
        <v>60</v>
      </c>
    </row>
    <row r="52" spans="1:16" ht="12.75" customHeight="1" thickBot="1" x14ac:dyDescent="0.25">
      <c r="A52" s="10" t="str">
        <f t="shared" si="6"/>
        <v> AOEB 6 </v>
      </c>
      <c r="B52" s="3" t="str">
        <f t="shared" si="7"/>
        <v>I</v>
      </c>
      <c r="C52" s="10">
        <f t="shared" si="8"/>
        <v>50114.602899999998</v>
      </c>
      <c r="D52" s="12" t="str">
        <f t="shared" si="9"/>
        <v>vis</v>
      </c>
      <c r="E52" s="48">
        <f>VLOOKUP(C52,Active!C$21:E$973,3,FALSE)</f>
        <v>-13484.02010997294</v>
      </c>
      <c r="F52" s="3" t="s">
        <v>53</v>
      </c>
      <c r="G52" s="12" t="str">
        <f t="shared" si="10"/>
        <v>50114.6029</v>
      </c>
      <c r="H52" s="10">
        <f t="shared" si="11"/>
        <v>-13483</v>
      </c>
      <c r="I52" s="49" t="s">
        <v>129</v>
      </c>
      <c r="J52" s="50" t="s">
        <v>130</v>
      </c>
      <c r="K52" s="49">
        <v>-13483</v>
      </c>
      <c r="L52" s="49" t="s">
        <v>131</v>
      </c>
      <c r="M52" s="50" t="s">
        <v>123</v>
      </c>
      <c r="N52" s="50" t="s">
        <v>124</v>
      </c>
      <c r="O52" s="51" t="s">
        <v>125</v>
      </c>
      <c r="P52" s="51" t="s">
        <v>60</v>
      </c>
    </row>
    <row r="53" spans="1:16" ht="12.75" customHeight="1" thickBot="1" x14ac:dyDescent="0.25">
      <c r="A53" s="10" t="str">
        <f t="shared" si="6"/>
        <v> AOEB 6 </v>
      </c>
      <c r="B53" s="3" t="str">
        <f t="shared" si="7"/>
        <v>I</v>
      </c>
      <c r="C53" s="10">
        <f t="shared" si="8"/>
        <v>50114.779799999997</v>
      </c>
      <c r="D53" s="12" t="str">
        <f t="shared" si="9"/>
        <v>vis</v>
      </c>
      <c r="E53" s="48">
        <f>VLOOKUP(C53,Active!C$21:E$973,3,FALSE)</f>
        <v>-13483.020145330658</v>
      </c>
      <c r="F53" s="3" t="s">
        <v>53</v>
      </c>
      <c r="G53" s="12" t="str">
        <f t="shared" si="10"/>
        <v>50114.7798</v>
      </c>
      <c r="H53" s="10">
        <f t="shared" si="11"/>
        <v>-13482</v>
      </c>
      <c r="I53" s="49" t="s">
        <v>132</v>
      </c>
      <c r="J53" s="50" t="s">
        <v>133</v>
      </c>
      <c r="K53" s="49">
        <v>-13482</v>
      </c>
      <c r="L53" s="49" t="s">
        <v>131</v>
      </c>
      <c r="M53" s="50" t="s">
        <v>123</v>
      </c>
      <c r="N53" s="50" t="s">
        <v>124</v>
      </c>
      <c r="O53" s="51" t="s">
        <v>125</v>
      </c>
      <c r="P53" s="51" t="s">
        <v>60</v>
      </c>
    </row>
    <row r="54" spans="1:16" ht="12.75" customHeight="1" thickBot="1" x14ac:dyDescent="0.25">
      <c r="A54" s="10" t="str">
        <f t="shared" si="6"/>
        <v> AOEB 6 </v>
      </c>
      <c r="B54" s="3" t="str">
        <f t="shared" si="7"/>
        <v>I</v>
      </c>
      <c r="C54" s="10">
        <f t="shared" si="8"/>
        <v>50160.607799999998</v>
      </c>
      <c r="D54" s="12" t="str">
        <f t="shared" si="9"/>
        <v>vis</v>
      </c>
      <c r="E54" s="48">
        <f>VLOOKUP(C54,Active!C$21:E$973,3,FALSE)</f>
        <v>-13223.96768842346</v>
      </c>
      <c r="F54" s="3" t="s">
        <v>53</v>
      </c>
      <c r="G54" s="12" t="str">
        <f t="shared" si="10"/>
        <v>50160.6078</v>
      </c>
      <c r="H54" s="10">
        <f t="shared" si="11"/>
        <v>-13223</v>
      </c>
      <c r="I54" s="49" t="s">
        <v>134</v>
      </c>
      <c r="J54" s="50" t="s">
        <v>135</v>
      </c>
      <c r="K54" s="49">
        <v>-13223</v>
      </c>
      <c r="L54" s="49" t="s">
        <v>136</v>
      </c>
      <c r="M54" s="50" t="s">
        <v>123</v>
      </c>
      <c r="N54" s="50" t="s">
        <v>124</v>
      </c>
      <c r="O54" s="51" t="s">
        <v>125</v>
      </c>
      <c r="P54" s="51" t="s">
        <v>60</v>
      </c>
    </row>
    <row r="55" spans="1:16" ht="12.75" customHeight="1" thickBot="1" x14ac:dyDescent="0.25">
      <c r="A55" s="10" t="str">
        <f t="shared" si="6"/>
        <v> AOEB 6 </v>
      </c>
      <c r="B55" s="3" t="str">
        <f t="shared" si="7"/>
        <v>I</v>
      </c>
      <c r="C55" s="10">
        <f t="shared" si="8"/>
        <v>50160.782800000001</v>
      </c>
      <c r="D55" s="12" t="str">
        <f t="shared" si="9"/>
        <v>vis</v>
      </c>
      <c r="E55" s="48">
        <f>VLOOKUP(C55,Active!C$21:E$973,3,FALSE)</f>
        <v>-13222.978463932766</v>
      </c>
      <c r="F55" s="3" t="s">
        <v>53</v>
      </c>
      <c r="G55" s="12" t="str">
        <f t="shared" si="10"/>
        <v>50160.7828</v>
      </c>
      <c r="H55" s="10">
        <f t="shared" si="11"/>
        <v>-13222</v>
      </c>
      <c r="I55" s="49" t="s">
        <v>137</v>
      </c>
      <c r="J55" s="50" t="s">
        <v>138</v>
      </c>
      <c r="K55" s="49">
        <v>-13222</v>
      </c>
      <c r="L55" s="49" t="s">
        <v>139</v>
      </c>
      <c r="M55" s="50" t="s">
        <v>123</v>
      </c>
      <c r="N55" s="50" t="s">
        <v>124</v>
      </c>
      <c r="O55" s="51" t="s">
        <v>125</v>
      </c>
      <c r="P55" s="51" t="s">
        <v>60</v>
      </c>
    </row>
    <row r="56" spans="1:16" ht="12.75" customHeight="1" thickBot="1" x14ac:dyDescent="0.25">
      <c r="A56" s="10" t="str">
        <f t="shared" si="6"/>
        <v> AOEB 6 </v>
      </c>
      <c r="B56" s="3" t="str">
        <f t="shared" si="7"/>
        <v>I</v>
      </c>
      <c r="C56" s="10">
        <f t="shared" si="8"/>
        <v>50404.732000000004</v>
      </c>
      <c r="D56" s="12" t="str">
        <f t="shared" si="9"/>
        <v>vis</v>
      </c>
      <c r="E56" s="48">
        <f>VLOOKUP(C56,Active!C$21:E$973,3,FALSE)</f>
        <v>-11844.004046097723</v>
      </c>
      <c r="F56" s="3" t="s">
        <v>53</v>
      </c>
      <c r="G56" s="12" t="str">
        <f t="shared" si="10"/>
        <v>50404.7320</v>
      </c>
      <c r="H56" s="10">
        <f t="shared" si="11"/>
        <v>-11843</v>
      </c>
      <c r="I56" s="49" t="s">
        <v>140</v>
      </c>
      <c r="J56" s="50" t="s">
        <v>141</v>
      </c>
      <c r="K56" s="49">
        <v>-11843</v>
      </c>
      <c r="L56" s="49" t="s">
        <v>142</v>
      </c>
      <c r="M56" s="50" t="s">
        <v>123</v>
      </c>
      <c r="N56" s="50" t="s">
        <v>124</v>
      </c>
      <c r="O56" s="51" t="s">
        <v>125</v>
      </c>
      <c r="P56" s="51" t="s">
        <v>60</v>
      </c>
    </row>
    <row r="57" spans="1:16" ht="12.75" customHeight="1" thickBot="1" x14ac:dyDescent="0.25">
      <c r="A57" s="10" t="str">
        <f t="shared" si="6"/>
        <v> AOEB 6 </v>
      </c>
      <c r="B57" s="3" t="str">
        <f t="shared" si="7"/>
        <v>I</v>
      </c>
      <c r="C57" s="10">
        <f t="shared" si="8"/>
        <v>50540.596700000002</v>
      </c>
      <c r="D57" s="12" t="str">
        <f t="shared" si="9"/>
        <v>vis</v>
      </c>
      <c r="E57" s="48">
        <f>VLOOKUP(C57,Active!C$21:E$973,3,FALSE)</f>
        <v>-11076.000110906181</v>
      </c>
      <c r="F57" s="3" t="s">
        <v>53</v>
      </c>
      <c r="G57" s="12" t="str">
        <f t="shared" si="10"/>
        <v>50540.5967</v>
      </c>
      <c r="H57" s="10">
        <f t="shared" si="11"/>
        <v>-11075</v>
      </c>
      <c r="I57" s="49" t="s">
        <v>143</v>
      </c>
      <c r="J57" s="50" t="s">
        <v>144</v>
      </c>
      <c r="K57" s="49">
        <v>-11075</v>
      </c>
      <c r="L57" s="49" t="s">
        <v>145</v>
      </c>
      <c r="M57" s="50" t="s">
        <v>123</v>
      </c>
      <c r="N57" s="50" t="s">
        <v>124</v>
      </c>
      <c r="O57" s="51" t="s">
        <v>125</v>
      </c>
      <c r="P57" s="51" t="s">
        <v>60</v>
      </c>
    </row>
    <row r="58" spans="1:16" ht="12.75" customHeight="1" thickBot="1" x14ac:dyDescent="0.25">
      <c r="A58" s="10" t="str">
        <f t="shared" si="6"/>
        <v> AOEB 6 </v>
      </c>
      <c r="B58" s="3" t="str">
        <f t="shared" si="7"/>
        <v>I</v>
      </c>
      <c r="C58" s="10">
        <f t="shared" si="8"/>
        <v>50568.547500000001</v>
      </c>
      <c r="D58" s="12" t="str">
        <f t="shared" si="9"/>
        <v>vis</v>
      </c>
      <c r="E58" s="48">
        <f>VLOOKUP(C58,Active!C$21:E$973,3,FALSE)</f>
        <v>-10918.002305797489</v>
      </c>
      <c r="F58" s="3" t="s">
        <v>53</v>
      </c>
      <c r="G58" s="12" t="str">
        <f t="shared" si="10"/>
        <v>50568.5475</v>
      </c>
      <c r="H58" s="10">
        <f t="shared" si="11"/>
        <v>-10917</v>
      </c>
      <c r="I58" s="49" t="s">
        <v>146</v>
      </c>
      <c r="J58" s="50" t="s">
        <v>147</v>
      </c>
      <c r="K58" s="49">
        <v>-10917</v>
      </c>
      <c r="L58" s="49" t="s">
        <v>148</v>
      </c>
      <c r="M58" s="50" t="s">
        <v>123</v>
      </c>
      <c r="N58" s="50" t="s">
        <v>124</v>
      </c>
      <c r="O58" s="51" t="s">
        <v>125</v>
      </c>
      <c r="P58" s="51" t="s">
        <v>60</v>
      </c>
    </row>
    <row r="59" spans="1:16" ht="12.75" customHeight="1" thickBot="1" x14ac:dyDescent="0.25">
      <c r="A59" s="10" t="str">
        <f t="shared" si="6"/>
        <v> AOEB 6 </v>
      </c>
      <c r="B59" s="3" t="str">
        <f t="shared" si="7"/>
        <v>I</v>
      </c>
      <c r="C59" s="10">
        <f t="shared" si="8"/>
        <v>50804.717499999999</v>
      </c>
      <c r="D59" s="12" t="str">
        <f t="shared" si="9"/>
        <v>vis</v>
      </c>
      <c r="E59" s="48">
        <f>VLOOKUP(C59,Active!C$21:E$973,3,FALSE)</f>
        <v>-9583.0014602931951</v>
      </c>
      <c r="F59" s="3" t="s">
        <v>53</v>
      </c>
      <c r="G59" s="12" t="str">
        <f t="shared" si="10"/>
        <v>50804.7175</v>
      </c>
      <c r="H59" s="10">
        <f t="shared" si="11"/>
        <v>-9582</v>
      </c>
      <c r="I59" s="49" t="s">
        <v>149</v>
      </c>
      <c r="J59" s="50" t="s">
        <v>150</v>
      </c>
      <c r="K59" s="49">
        <v>-9582</v>
      </c>
      <c r="L59" s="49" t="s">
        <v>128</v>
      </c>
      <c r="M59" s="50" t="s">
        <v>123</v>
      </c>
      <c r="N59" s="50" t="s">
        <v>124</v>
      </c>
      <c r="O59" s="51" t="s">
        <v>125</v>
      </c>
      <c r="P59" s="51" t="s">
        <v>60</v>
      </c>
    </row>
    <row r="60" spans="1:16" ht="12.75" customHeight="1" thickBot="1" x14ac:dyDescent="0.25">
      <c r="A60" s="10" t="str">
        <f t="shared" si="6"/>
        <v> AOEB 6 </v>
      </c>
      <c r="B60" s="3" t="str">
        <f t="shared" si="7"/>
        <v>I</v>
      </c>
      <c r="C60" s="10">
        <f t="shared" si="8"/>
        <v>50860.62</v>
      </c>
      <c r="D60" s="12" t="str">
        <f t="shared" si="9"/>
        <v>vis</v>
      </c>
      <c r="E60" s="48">
        <f>VLOOKUP(C60,Active!C$21:E$973,3,FALSE)</f>
        <v>-9267.0007626355346</v>
      </c>
      <c r="F60" s="3" t="s">
        <v>53</v>
      </c>
      <c r="G60" s="12" t="str">
        <f t="shared" si="10"/>
        <v>50860.620</v>
      </c>
      <c r="H60" s="10">
        <f t="shared" si="11"/>
        <v>-9266</v>
      </c>
      <c r="I60" s="49" t="s">
        <v>151</v>
      </c>
      <c r="J60" s="50" t="s">
        <v>152</v>
      </c>
      <c r="K60" s="49">
        <v>-9266</v>
      </c>
      <c r="L60" s="49" t="s">
        <v>153</v>
      </c>
      <c r="M60" s="50" t="s">
        <v>58</v>
      </c>
      <c r="N60" s="50"/>
      <c r="O60" s="51" t="s">
        <v>106</v>
      </c>
      <c r="P60" s="51" t="s">
        <v>60</v>
      </c>
    </row>
    <row r="61" spans="1:16" ht="12.75" customHeight="1" thickBot="1" x14ac:dyDescent="0.25">
      <c r="A61" s="10" t="str">
        <f t="shared" si="6"/>
        <v> AOEB 6 </v>
      </c>
      <c r="B61" s="3" t="str">
        <f t="shared" si="7"/>
        <v>I</v>
      </c>
      <c r="C61" s="10">
        <f t="shared" si="8"/>
        <v>51610.700700000001</v>
      </c>
      <c r="D61" s="12" t="str">
        <f t="shared" si="9"/>
        <v>vis</v>
      </c>
      <c r="E61" s="48">
        <f>VLOOKUP(C61,Active!C$21:E$973,3,FALSE)</f>
        <v>-5027.0110573535003</v>
      </c>
      <c r="F61" s="3" t="s">
        <v>53</v>
      </c>
      <c r="G61" s="12" t="str">
        <f t="shared" si="10"/>
        <v>51610.7007</v>
      </c>
      <c r="H61" s="10">
        <f t="shared" si="11"/>
        <v>-5027</v>
      </c>
      <c r="I61" s="49" t="s">
        <v>154</v>
      </c>
      <c r="J61" s="50" t="s">
        <v>155</v>
      </c>
      <c r="K61" s="49">
        <v>-5027</v>
      </c>
      <c r="L61" s="49" t="s">
        <v>156</v>
      </c>
      <c r="M61" s="50" t="s">
        <v>123</v>
      </c>
      <c r="N61" s="50" t="s">
        <v>124</v>
      </c>
      <c r="O61" s="51" t="s">
        <v>125</v>
      </c>
      <c r="P61" s="51" t="s">
        <v>60</v>
      </c>
    </row>
    <row r="62" spans="1:16" ht="12.75" customHeight="1" thickBot="1" x14ac:dyDescent="0.25">
      <c r="A62" s="10" t="str">
        <f t="shared" si="6"/>
        <v> AOEB 6 </v>
      </c>
      <c r="B62" s="3" t="str">
        <f t="shared" si="7"/>
        <v>I</v>
      </c>
      <c r="C62" s="10">
        <f t="shared" si="8"/>
        <v>51621.671900000001</v>
      </c>
      <c r="D62" s="12" t="str">
        <f t="shared" si="9"/>
        <v>vis</v>
      </c>
      <c r="E62" s="48">
        <f>VLOOKUP(C62,Active!C$21:E$973,3,FALSE)</f>
        <v>-4964.9940303128224</v>
      </c>
      <c r="F62" s="3" t="s">
        <v>53</v>
      </c>
      <c r="G62" s="12" t="str">
        <f t="shared" si="10"/>
        <v>51621.6719</v>
      </c>
      <c r="H62" s="10">
        <f t="shared" si="11"/>
        <v>-4965</v>
      </c>
      <c r="I62" s="49" t="s">
        <v>157</v>
      </c>
      <c r="J62" s="50" t="s">
        <v>158</v>
      </c>
      <c r="K62" s="49">
        <v>-4965</v>
      </c>
      <c r="L62" s="49" t="s">
        <v>159</v>
      </c>
      <c r="M62" s="50" t="s">
        <v>123</v>
      </c>
      <c r="N62" s="50" t="s">
        <v>124</v>
      </c>
      <c r="O62" s="51" t="s">
        <v>125</v>
      </c>
      <c r="P62" s="51" t="s">
        <v>60</v>
      </c>
    </row>
    <row r="63" spans="1:16" ht="12.75" customHeight="1" thickBot="1" x14ac:dyDescent="0.25">
      <c r="A63" s="10" t="str">
        <f t="shared" si="6"/>
        <v> AOEB 6 </v>
      </c>
      <c r="B63" s="3" t="str">
        <f t="shared" si="7"/>
        <v>I</v>
      </c>
      <c r="C63" s="10">
        <f t="shared" si="8"/>
        <v>51622.555099999998</v>
      </c>
      <c r="D63" s="12" t="str">
        <f t="shared" si="9"/>
        <v>vis</v>
      </c>
      <c r="E63" s="48">
        <f>VLOOKUP(C63,Active!C$21:E$973,3,FALSE)</f>
        <v>-4960.0015556261787</v>
      </c>
      <c r="F63" s="3" t="s">
        <v>53</v>
      </c>
      <c r="G63" s="12" t="str">
        <f t="shared" si="10"/>
        <v>51622.5551</v>
      </c>
      <c r="H63" s="10">
        <f t="shared" si="11"/>
        <v>-4960</v>
      </c>
      <c r="I63" s="49" t="s">
        <v>160</v>
      </c>
      <c r="J63" s="50" t="s">
        <v>161</v>
      </c>
      <c r="K63" s="49">
        <v>-4960</v>
      </c>
      <c r="L63" s="49" t="s">
        <v>162</v>
      </c>
      <c r="M63" s="50" t="s">
        <v>123</v>
      </c>
      <c r="N63" s="50" t="s">
        <v>124</v>
      </c>
      <c r="O63" s="51" t="s">
        <v>125</v>
      </c>
      <c r="P63" s="51" t="s">
        <v>60</v>
      </c>
    </row>
    <row r="64" spans="1:16" ht="12.75" customHeight="1" thickBot="1" x14ac:dyDescent="0.25">
      <c r="A64" s="10" t="str">
        <f t="shared" si="6"/>
        <v> AOEB 6 </v>
      </c>
      <c r="B64" s="3" t="str">
        <f t="shared" si="7"/>
        <v>I</v>
      </c>
      <c r="C64" s="10">
        <f t="shared" si="8"/>
        <v>51623.617599999998</v>
      </c>
      <c r="D64" s="12" t="str">
        <f t="shared" si="9"/>
        <v>vis</v>
      </c>
      <c r="E64" s="48">
        <f>VLOOKUP(C64,Active!C$21:E$973,3,FALSE)</f>
        <v>-4953.9955497899236</v>
      </c>
      <c r="F64" s="3" t="s">
        <v>53</v>
      </c>
      <c r="G64" s="12" t="str">
        <f t="shared" si="10"/>
        <v>51623.6176</v>
      </c>
      <c r="H64" s="10">
        <f t="shared" si="11"/>
        <v>-4954</v>
      </c>
      <c r="I64" s="49" t="s">
        <v>163</v>
      </c>
      <c r="J64" s="50" t="s">
        <v>164</v>
      </c>
      <c r="K64" s="49">
        <v>-4954</v>
      </c>
      <c r="L64" s="49" t="s">
        <v>165</v>
      </c>
      <c r="M64" s="50" t="s">
        <v>123</v>
      </c>
      <c r="N64" s="50" t="s">
        <v>124</v>
      </c>
      <c r="O64" s="51" t="s">
        <v>125</v>
      </c>
      <c r="P64" s="51" t="s">
        <v>60</v>
      </c>
    </row>
    <row r="65" spans="1:16" ht="12.75" customHeight="1" thickBot="1" x14ac:dyDescent="0.25">
      <c r="A65" s="10" t="str">
        <f t="shared" si="6"/>
        <v>VSB 46 </v>
      </c>
      <c r="B65" s="3" t="str">
        <f t="shared" si="7"/>
        <v>I</v>
      </c>
      <c r="C65" s="10">
        <f t="shared" si="8"/>
        <v>54111.093800000002</v>
      </c>
      <c r="D65" s="12" t="str">
        <f t="shared" si="9"/>
        <v>vis</v>
      </c>
      <c r="E65" s="48">
        <f>VLOOKUP(C65,Active!C$21:E$973,3,FALSE)</f>
        <v>9106.989461734991</v>
      </c>
      <c r="F65" s="3" t="s">
        <v>53</v>
      </c>
      <c r="G65" s="12" t="str">
        <f t="shared" si="10"/>
        <v>54111.0938</v>
      </c>
      <c r="H65" s="10">
        <f t="shared" si="11"/>
        <v>9107</v>
      </c>
      <c r="I65" s="49" t="s">
        <v>172</v>
      </c>
      <c r="J65" s="50" t="s">
        <v>173</v>
      </c>
      <c r="K65" s="49">
        <v>9107</v>
      </c>
      <c r="L65" s="49" t="s">
        <v>174</v>
      </c>
      <c r="M65" s="50" t="s">
        <v>123</v>
      </c>
      <c r="N65" s="50" t="s">
        <v>175</v>
      </c>
      <c r="O65" s="51" t="s">
        <v>176</v>
      </c>
      <c r="P65" s="52" t="s">
        <v>177</v>
      </c>
    </row>
    <row r="66" spans="1:16" ht="12.75" customHeight="1" thickBot="1" x14ac:dyDescent="0.25">
      <c r="A66" s="10" t="str">
        <f t="shared" si="6"/>
        <v>VSB 46 </v>
      </c>
      <c r="B66" s="3" t="str">
        <f t="shared" si="7"/>
        <v>I</v>
      </c>
      <c r="C66" s="10">
        <f t="shared" si="8"/>
        <v>54111.273399999998</v>
      </c>
      <c r="D66" s="12" t="str">
        <f t="shared" si="9"/>
        <v>vis</v>
      </c>
      <c r="E66" s="48">
        <f>VLOOKUP(C66,Active!C$21:E$973,3,FALSE)</f>
        <v>9108.0046886979708</v>
      </c>
      <c r="F66" s="3" t="s">
        <v>53</v>
      </c>
      <c r="G66" s="12" t="str">
        <f t="shared" si="10"/>
        <v>54111.2734</v>
      </c>
      <c r="H66" s="10">
        <f t="shared" si="11"/>
        <v>9108</v>
      </c>
      <c r="I66" s="49" t="s">
        <v>178</v>
      </c>
      <c r="J66" s="50" t="s">
        <v>179</v>
      </c>
      <c r="K66" s="49">
        <v>9108</v>
      </c>
      <c r="L66" s="49" t="s">
        <v>159</v>
      </c>
      <c r="M66" s="50" t="s">
        <v>123</v>
      </c>
      <c r="N66" s="50" t="s">
        <v>175</v>
      </c>
      <c r="O66" s="51" t="s">
        <v>176</v>
      </c>
      <c r="P66" s="52" t="s">
        <v>177</v>
      </c>
    </row>
    <row r="67" spans="1:16" ht="12.75" customHeight="1" thickBot="1" x14ac:dyDescent="0.25">
      <c r="A67" s="10" t="str">
        <f t="shared" si="6"/>
        <v>VSB 46 </v>
      </c>
      <c r="B67" s="3" t="str">
        <f t="shared" si="7"/>
        <v>I</v>
      </c>
      <c r="C67" s="10">
        <f t="shared" si="8"/>
        <v>54130.026299999998</v>
      </c>
      <c r="D67" s="12" t="str">
        <f t="shared" si="9"/>
        <v>vis</v>
      </c>
      <c r="E67" s="48">
        <f>VLOOKUP(C67,Active!C$21:E$973,3,FALSE)</f>
        <v>9214.0094198478073</v>
      </c>
      <c r="F67" s="3" t="s">
        <v>53</v>
      </c>
      <c r="G67" s="12" t="str">
        <f t="shared" si="10"/>
        <v>54130.0263</v>
      </c>
      <c r="H67" s="10">
        <f t="shared" si="11"/>
        <v>9214</v>
      </c>
      <c r="I67" s="49" t="s">
        <v>180</v>
      </c>
      <c r="J67" s="50" t="s">
        <v>181</v>
      </c>
      <c r="K67" s="49">
        <v>9214</v>
      </c>
      <c r="L67" s="49" t="s">
        <v>182</v>
      </c>
      <c r="M67" s="50" t="s">
        <v>123</v>
      </c>
      <c r="N67" s="50" t="s">
        <v>169</v>
      </c>
      <c r="O67" s="51" t="s">
        <v>176</v>
      </c>
      <c r="P67" s="52" t="s">
        <v>177</v>
      </c>
    </row>
    <row r="68" spans="1:16" ht="12.75" customHeight="1" thickBot="1" x14ac:dyDescent="0.25">
      <c r="A68" s="10" t="str">
        <f t="shared" si="6"/>
        <v>VSB 46 </v>
      </c>
      <c r="B68" s="3" t="str">
        <f t="shared" si="7"/>
        <v>I</v>
      </c>
      <c r="C68" s="10">
        <f t="shared" si="8"/>
        <v>54130.202400000002</v>
      </c>
      <c r="D68" s="12" t="str">
        <f t="shared" si="9"/>
        <v>vis</v>
      </c>
      <c r="E68" s="48">
        <f>VLOOKUP(C68,Active!C$21:E$973,3,FALSE)</f>
        <v>9215.0048623210223</v>
      </c>
      <c r="F68" s="3" t="s">
        <v>53</v>
      </c>
      <c r="G68" s="12" t="str">
        <f t="shared" si="10"/>
        <v>54130.2024</v>
      </c>
      <c r="H68" s="10">
        <f t="shared" si="11"/>
        <v>9215</v>
      </c>
      <c r="I68" s="49" t="s">
        <v>183</v>
      </c>
      <c r="J68" s="50" t="s">
        <v>184</v>
      </c>
      <c r="K68" s="49">
        <v>9215</v>
      </c>
      <c r="L68" s="49" t="s">
        <v>159</v>
      </c>
      <c r="M68" s="50" t="s">
        <v>123</v>
      </c>
      <c r="N68" s="50" t="s">
        <v>169</v>
      </c>
      <c r="O68" s="51" t="s">
        <v>176</v>
      </c>
      <c r="P68" s="52" t="s">
        <v>177</v>
      </c>
    </row>
    <row r="69" spans="1:16" ht="12.75" customHeight="1" thickBot="1" x14ac:dyDescent="0.25">
      <c r="A69" s="10" t="str">
        <f t="shared" si="6"/>
        <v>VSB 46 </v>
      </c>
      <c r="B69" s="3" t="str">
        <f t="shared" si="7"/>
        <v>I</v>
      </c>
      <c r="C69" s="10">
        <f t="shared" si="8"/>
        <v>54136.039299999997</v>
      </c>
      <c r="D69" s="12" t="str">
        <f t="shared" si="9"/>
        <v>vis</v>
      </c>
      <c r="E69" s="48">
        <f>VLOOKUP(C69,Active!C$21:E$973,3,FALSE)</f>
        <v>9247.9991733474744</v>
      </c>
      <c r="F69" s="3" t="s">
        <v>53</v>
      </c>
      <c r="G69" s="12" t="str">
        <f t="shared" si="10"/>
        <v>54136.0393</v>
      </c>
      <c r="H69" s="10">
        <f t="shared" si="11"/>
        <v>9248</v>
      </c>
      <c r="I69" s="49" t="s">
        <v>185</v>
      </c>
      <c r="J69" s="50" t="s">
        <v>186</v>
      </c>
      <c r="K69" s="49">
        <v>9248</v>
      </c>
      <c r="L69" s="49" t="s">
        <v>187</v>
      </c>
      <c r="M69" s="50" t="s">
        <v>123</v>
      </c>
      <c r="N69" s="50" t="s">
        <v>169</v>
      </c>
      <c r="O69" s="51" t="s">
        <v>176</v>
      </c>
      <c r="P69" s="52" t="s">
        <v>177</v>
      </c>
    </row>
    <row r="70" spans="1:16" ht="12.75" customHeight="1" thickBot="1" x14ac:dyDescent="0.25">
      <c r="A70" s="10" t="str">
        <f t="shared" si="6"/>
        <v>VSB 46 </v>
      </c>
      <c r="B70" s="3" t="str">
        <f t="shared" si="7"/>
        <v>I</v>
      </c>
      <c r="C70" s="10">
        <f t="shared" si="8"/>
        <v>54136.2166</v>
      </c>
      <c r="D70" s="12" t="str">
        <f t="shared" si="9"/>
        <v>vis</v>
      </c>
      <c r="E70" s="48">
        <f>VLOOKUP(C70,Active!C$21:E$973,3,FALSE)</f>
        <v>9249.0013990743319</v>
      </c>
      <c r="F70" s="3" t="s">
        <v>53</v>
      </c>
      <c r="G70" s="12" t="str">
        <f t="shared" si="10"/>
        <v>54136.2166</v>
      </c>
      <c r="H70" s="10">
        <f t="shared" si="11"/>
        <v>9249</v>
      </c>
      <c r="I70" s="49" t="s">
        <v>188</v>
      </c>
      <c r="J70" s="50" t="s">
        <v>189</v>
      </c>
      <c r="K70" s="49">
        <v>9249</v>
      </c>
      <c r="L70" s="49" t="s">
        <v>190</v>
      </c>
      <c r="M70" s="50" t="s">
        <v>123</v>
      </c>
      <c r="N70" s="50" t="s">
        <v>169</v>
      </c>
      <c r="O70" s="51" t="s">
        <v>176</v>
      </c>
      <c r="P70" s="52" t="s">
        <v>177</v>
      </c>
    </row>
    <row r="71" spans="1:16" ht="12.75" customHeight="1" thickBot="1" x14ac:dyDescent="0.25">
      <c r="A71" s="10" t="str">
        <f t="shared" si="6"/>
        <v>VSB 46 </v>
      </c>
      <c r="B71" s="3" t="str">
        <f t="shared" si="7"/>
        <v>I</v>
      </c>
      <c r="C71" s="10">
        <f t="shared" si="8"/>
        <v>54139.223400000003</v>
      </c>
      <c r="D71" s="12" t="str">
        <f t="shared" si="9"/>
        <v>vis</v>
      </c>
      <c r="E71" s="48">
        <f>VLOOKUP(C71,Active!C$21:E$973,3,FALSE)</f>
        <v>9265.9979716375965</v>
      </c>
      <c r="F71" s="3" t="s">
        <v>53</v>
      </c>
      <c r="G71" s="12" t="str">
        <f t="shared" si="10"/>
        <v>54139.2234</v>
      </c>
      <c r="H71" s="10">
        <f t="shared" si="11"/>
        <v>9266</v>
      </c>
      <c r="I71" s="49" t="s">
        <v>191</v>
      </c>
      <c r="J71" s="50" t="s">
        <v>192</v>
      </c>
      <c r="K71" s="49">
        <v>9266</v>
      </c>
      <c r="L71" s="49" t="s">
        <v>193</v>
      </c>
      <c r="M71" s="50" t="s">
        <v>123</v>
      </c>
      <c r="N71" s="50" t="s">
        <v>169</v>
      </c>
      <c r="O71" s="51" t="s">
        <v>176</v>
      </c>
      <c r="P71" s="52" t="s">
        <v>177</v>
      </c>
    </row>
    <row r="72" spans="1:16" ht="12.75" customHeight="1" thickBot="1" x14ac:dyDescent="0.25">
      <c r="A72" s="10" t="str">
        <f t="shared" si="6"/>
        <v>VSB 46 </v>
      </c>
      <c r="B72" s="3" t="str">
        <f t="shared" si="7"/>
        <v>I</v>
      </c>
      <c r="C72" s="10">
        <f t="shared" si="8"/>
        <v>54423.335500000001</v>
      </c>
      <c r="D72" s="12" t="str">
        <f t="shared" si="9"/>
        <v>vis</v>
      </c>
      <c r="E72" s="48">
        <f>VLOOKUP(C72,Active!C$21:E$973,3,FALSE)</f>
        <v>10872.0016711676</v>
      </c>
      <c r="F72" s="3" t="s">
        <v>53</v>
      </c>
      <c r="G72" s="12" t="str">
        <f t="shared" si="10"/>
        <v>54423.3355</v>
      </c>
      <c r="H72" s="10">
        <f t="shared" si="11"/>
        <v>10872</v>
      </c>
      <c r="I72" s="49" t="s">
        <v>205</v>
      </c>
      <c r="J72" s="50" t="s">
        <v>206</v>
      </c>
      <c r="K72" s="49">
        <v>10872</v>
      </c>
      <c r="L72" s="49" t="s">
        <v>207</v>
      </c>
      <c r="M72" s="50" t="s">
        <v>123</v>
      </c>
      <c r="N72" s="50" t="s">
        <v>169</v>
      </c>
      <c r="O72" s="51" t="s">
        <v>176</v>
      </c>
      <c r="P72" s="52" t="s">
        <v>177</v>
      </c>
    </row>
    <row r="73" spans="1:16" ht="12.75" customHeight="1" thickBot="1" x14ac:dyDescent="0.25">
      <c r="A73" s="10" t="str">
        <f t="shared" si="6"/>
        <v>VSB 46 </v>
      </c>
      <c r="B73" s="3" t="str">
        <f t="shared" si="7"/>
        <v>I</v>
      </c>
      <c r="C73" s="10">
        <f t="shared" si="8"/>
        <v>54425.281000000003</v>
      </c>
      <c r="D73" s="12" t="str">
        <f t="shared" si="9"/>
        <v>vis</v>
      </c>
      <c r="E73" s="48">
        <f>VLOOKUP(C73,Active!C$21:E$973,3,FALSE)</f>
        <v>10882.999021148253</v>
      </c>
      <c r="F73" s="3" t="s">
        <v>53</v>
      </c>
      <c r="G73" s="12" t="str">
        <f t="shared" si="10"/>
        <v>54425.2810</v>
      </c>
      <c r="H73" s="10">
        <f t="shared" si="11"/>
        <v>10883</v>
      </c>
      <c r="I73" s="49" t="s">
        <v>208</v>
      </c>
      <c r="J73" s="50" t="s">
        <v>209</v>
      </c>
      <c r="K73" s="49">
        <v>10883</v>
      </c>
      <c r="L73" s="49" t="s">
        <v>187</v>
      </c>
      <c r="M73" s="50" t="s">
        <v>123</v>
      </c>
      <c r="N73" s="50" t="s">
        <v>169</v>
      </c>
      <c r="O73" s="51" t="s">
        <v>176</v>
      </c>
      <c r="P73" s="52" t="s">
        <v>177</v>
      </c>
    </row>
    <row r="74" spans="1:16" ht="12.75" customHeight="1" thickBot="1" x14ac:dyDescent="0.25">
      <c r="A74" s="10" t="str">
        <f t="shared" si="6"/>
        <v>VSB 48 </v>
      </c>
      <c r="B74" s="3" t="str">
        <f t="shared" si="7"/>
        <v>I</v>
      </c>
      <c r="C74" s="10">
        <f t="shared" si="8"/>
        <v>54525.942799999997</v>
      </c>
      <c r="D74" s="12" t="str">
        <f t="shared" si="9"/>
        <v>vis</v>
      </c>
      <c r="E74" s="48">
        <f>VLOOKUP(C74,Active!C$21:E$973,3,FALSE)</f>
        <v>11452.01112306627</v>
      </c>
      <c r="F74" s="3" t="s">
        <v>53</v>
      </c>
      <c r="G74" s="12" t="str">
        <f t="shared" si="10"/>
        <v>54525.9428</v>
      </c>
      <c r="H74" s="10">
        <f t="shared" si="11"/>
        <v>11452</v>
      </c>
      <c r="I74" s="49" t="s">
        <v>242</v>
      </c>
      <c r="J74" s="50" t="s">
        <v>243</v>
      </c>
      <c r="K74" s="49" t="s">
        <v>244</v>
      </c>
      <c r="L74" s="49" t="s">
        <v>245</v>
      </c>
      <c r="M74" s="50" t="s">
        <v>123</v>
      </c>
      <c r="N74" s="50" t="s">
        <v>45</v>
      </c>
      <c r="O74" s="51" t="s">
        <v>176</v>
      </c>
      <c r="P74" s="52" t="s">
        <v>246</v>
      </c>
    </row>
    <row r="75" spans="1:16" ht="12.75" customHeight="1" thickBot="1" x14ac:dyDescent="0.25">
      <c r="A75" s="10" t="str">
        <f t="shared" ref="A75:A83" si="12">P75</f>
        <v>VSB 48 </v>
      </c>
      <c r="B75" s="3" t="str">
        <f t="shared" ref="B75:B83" si="13">IF(H75=INT(H75),"I","II")</f>
        <v>I</v>
      </c>
      <c r="C75" s="10">
        <f t="shared" ref="C75:C83" si="14">1*G75</f>
        <v>54832.159500000002</v>
      </c>
      <c r="D75" s="12" t="str">
        <f t="shared" ref="D75:D83" si="15">VLOOKUP(F75,I$1:J$5,2,FALSE)</f>
        <v>vis</v>
      </c>
      <c r="E75" s="48">
        <f>VLOOKUP(C75,Active!C$21:E$973,3,FALSE)</f>
        <v>13182.965746462736</v>
      </c>
      <c r="F75" s="3" t="s">
        <v>53</v>
      </c>
      <c r="G75" s="12" t="str">
        <f t="shared" ref="G75:G83" si="16">MID(I75,3,LEN(I75)-3)</f>
        <v>54832.1595</v>
      </c>
      <c r="H75" s="10">
        <f t="shared" ref="H75:H83" si="17">1*K75</f>
        <v>13183</v>
      </c>
      <c r="I75" s="49" t="s">
        <v>251</v>
      </c>
      <c r="J75" s="50" t="s">
        <v>252</v>
      </c>
      <c r="K75" s="49" t="s">
        <v>253</v>
      </c>
      <c r="L75" s="49" t="s">
        <v>254</v>
      </c>
      <c r="M75" s="50" t="s">
        <v>123</v>
      </c>
      <c r="N75" s="50" t="s">
        <v>45</v>
      </c>
      <c r="O75" s="51" t="s">
        <v>176</v>
      </c>
      <c r="P75" s="52" t="s">
        <v>246</v>
      </c>
    </row>
    <row r="76" spans="1:16" ht="12.75" customHeight="1" thickBot="1" x14ac:dyDescent="0.25">
      <c r="A76" s="10" t="str">
        <f t="shared" si="12"/>
        <v>VSB 50 </v>
      </c>
      <c r="B76" s="3" t="str">
        <f t="shared" si="13"/>
        <v>I</v>
      </c>
      <c r="C76" s="10">
        <f t="shared" si="14"/>
        <v>54833.224900000001</v>
      </c>
      <c r="D76" s="12" t="str">
        <f t="shared" si="15"/>
        <v>vis</v>
      </c>
      <c r="E76" s="48">
        <f>VLOOKUP(C76,Active!C$21:E$973,3,FALSE)</f>
        <v>13188.988145161977</v>
      </c>
      <c r="F76" s="3" t="s">
        <v>53</v>
      </c>
      <c r="G76" s="12" t="str">
        <f t="shared" si="16"/>
        <v>54833.2249</v>
      </c>
      <c r="H76" s="10">
        <f t="shared" si="17"/>
        <v>13189</v>
      </c>
      <c r="I76" s="49" t="s">
        <v>255</v>
      </c>
      <c r="J76" s="50" t="s">
        <v>256</v>
      </c>
      <c r="K76" s="49" t="s">
        <v>257</v>
      </c>
      <c r="L76" s="49" t="s">
        <v>258</v>
      </c>
      <c r="M76" s="50" t="s">
        <v>123</v>
      </c>
      <c r="N76" s="50" t="s">
        <v>45</v>
      </c>
      <c r="O76" s="51" t="s">
        <v>176</v>
      </c>
      <c r="P76" s="52" t="s">
        <v>259</v>
      </c>
    </row>
    <row r="77" spans="1:16" ht="12.75" customHeight="1" thickBot="1" x14ac:dyDescent="0.25">
      <c r="A77" s="10" t="str">
        <f t="shared" si="12"/>
        <v>VSB 50 </v>
      </c>
      <c r="B77" s="3" t="str">
        <f t="shared" si="13"/>
        <v>I</v>
      </c>
      <c r="C77" s="10">
        <f t="shared" si="14"/>
        <v>54834.288699999997</v>
      </c>
      <c r="D77" s="12" t="str">
        <f t="shared" si="15"/>
        <v>vis</v>
      </c>
      <c r="E77" s="48">
        <f>VLOOKUP(C77,Active!C$21:E$973,3,FALSE)</f>
        <v>13195.001499522999</v>
      </c>
      <c r="F77" s="3" t="s">
        <v>53</v>
      </c>
      <c r="G77" s="12" t="str">
        <f t="shared" si="16"/>
        <v>54834.2887</v>
      </c>
      <c r="H77" s="10">
        <f t="shared" si="17"/>
        <v>13195</v>
      </c>
      <c r="I77" s="49" t="s">
        <v>260</v>
      </c>
      <c r="J77" s="50" t="s">
        <v>261</v>
      </c>
      <c r="K77" s="49" t="s">
        <v>262</v>
      </c>
      <c r="L77" s="49" t="s">
        <v>207</v>
      </c>
      <c r="M77" s="50" t="s">
        <v>123</v>
      </c>
      <c r="N77" s="50" t="s">
        <v>45</v>
      </c>
      <c r="O77" s="51" t="s">
        <v>176</v>
      </c>
      <c r="P77" s="52" t="s">
        <v>259</v>
      </c>
    </row>
    <row r="78" spans="1:16" ht="12.75" customHeight="1" thickBot="1" x14ac:dyDescent="0.25">
      <c r="A78" s="10" t="str">
        <f t="shared" si="12"/>
        <v>VSB 50 </v>
      </c>
      <c r="B78" s="3" t="str">
        <f t="shared" si="13"/>
        <v>I</v>
      </c>
      <c r="C78" s="10">
        <f t="shared" si="14"/>
        <v>54835.1734</v>
      </c>
      <c r="D78" s="12" t="str">
        <f t="shared" si="15"/>
        <v>vis</v>
      </c>
      <c r="E78" s="48">
        <f>VLOOKUP(C78,Active!C$21:E$973,3,FALSE)</f>
        <v>13200.002453276738</v>
      </c>
      <c r="F78" s="3" t="s">
        <v>53</v>
      </c>
      <c r="G78" s="12" t="str">
        <f t="shared" si="16"/>
        <v>54835.1734</v>
      </c>
      <c r="H78" s="10">
        <f t="shared" si="17"/>
        <v>13200</v>
      </c>
      <c r="I78" s="49" t="s">
        <v>263</v>
      </c>
      <c r="J78" s="50" t="s">
        <v>264</v>
      </c>
      <c r="K78" s="49" t="s">
        <v>265</v>
      </c>
      <c r="L78" s="49" t="s">
        <v>266</v>
      </c>
      <c r="M78" s="50" t="s">
        <v>123</v>
      </c>
      <c r="N78" s="50" t="s">
        <v>45</v>
      </c>
      <c r="O78" s="51" t="s">
        <v>176</v>
      </c>
      <c r="P78" s="52" t="s">
        <v>259</v>
      </c>
    </row>
    <row r="79" spans="1:16" ht="12.75" customHeight="1" thickBot="1" x14ac:dyDescent="0.25">
      <c r="A79" s="10" t="str">
        <f t="shared" si="12"/>
        <v>VSB 50 </v>
      </c>
      <c r="B79" s="3" t="str">
        <f t="shared" si="13"/>
        <v>I</v>
      </c>
      <c r="C79" s="10">
        <f t="shared" si="14"/>
        <v>54837.297100000003</v>
      </c>
      <c r="D79" s="12" t="str">
        <f t="shared" si="15"/>
        <v>CCD</v>
      </c>
      <c r="E79" s="48">
        <f>VLOOKUP(C79,Active!C$21:E$973,3,FALSE)</f>
        <v>13212.007116424482</v>
      </c>
      <c r="F79" s="3" t="str">
        <f>LEFT(M79,1)</f>
        <v>C</v>
      </c>
      <c r="G79" s="12" t="str">
        <f t="shared" si="16"/>
        <v>54837.2971</v>
      </c>
      <c r="H79" s="10">
        <f t="shared" si="17"/>
        <v>13212</v>
      </c>
      <c r="I79" s="49" t="s">
        <v>267</v>
      </c>
      <c r="J79" s="50" t="s">
        <v>268</v>
      </c>
      <c r="K79" s="49" t="s">
        <v>269</v>
      </c>
      <c r="L79" s="49" t="s">
        <v>270</v>
      </c>
      <c r="M79" s="50" t="s">
        <v>123</v>
      </c>
      <c r="N79" s="50" t="s">
        <v>45</v>
      </c>
      <c r="O79" s="51" t="s">
        <v>176</v>
      </c>
      <c r="P79" s="52" t="s">
        <v>259</v>
      </c>
    </row>
    <row r="80" spans="1:16" ht="12.75" customHeight="1" thickBot="1" x14ac:dyDescent="0.25">
      <c r="A80" s="10" t="str">
        <f t="shared" si="12"/>
        <v>VSB 59 </v>
      </c>
      <c r="B80" s="3" t="str">
        <f t="shared" si="13"/>
        <v>I</v>
      </c>
      <c r="C80" s="10">
        <f t="shared" si="14"/>
        <v>56720.108899999999</v>
      </c>
      <c r="D80" s="12" t="str">
        <f t="shared" si="15"/>
        <v>CCD</v>
      </c>
      <c r="E80" s="48">
        <f>VLOOKUP(C80,Active!C$21:E$973,3,FALSE)</f>
        <v>23854.998795831158</v>
      </c>
      <c r="F80" s="3" t="str">
        <f>LEFT(M80,1)</f>
        <v>C</v>
      </c>
      <c r="G80" s="12" t="str">
        <f t="shared" si="16"/>
        <v>56720.1089</v>
      </c>
      <c r="H80" s="10">
        <f t="shared" si="17"/>
        <v>23855</v>
      </c>
      <c r="I80" s="49" t="s">
        <v>277</v>
      </c>
      <c r="J80" s="50" t="s">
        <v>278</v>
      </c>
      <c r="K80" s="49" t="s">
        <v>279</v>
      </c>
      <c r="L80" s="49" t="s">
        <v>280</v>
      </c>
      <c r="M80" s="50" t="s">
        <v>123</v>
      </c>
      <c r="N80" s="50" t="s">
        <v>53</v>
      </c>
      <c r="O80" s="51" t="s">
        <v>281</v>
      </c>
      <c r="P80" s="52" t="s">
        <v>282</v>
      </c>
    </row>
    <row r="81" spans="1:16" ht="12.75" customHeight="1" thickBot="1" x14ac:dyDescent="0.25">
      <c r="A81" s="10" t="str">
        <f t="shared" si="12"/>
        <v>VSB 59 </v>
      </c>
      <c r="B81" s="3" t="str">
        <f t="shared" si="13"/>
        <v>I</v>
      </c>
      <c r="C81" s="10">
        <f t="shared" si="14"/>
        <v>56722.054400000001</v>
      </c>
      <c r="D81" s="12" t="str">
        <f t="shared" si="15"/>
        <v>CCD</v>
      </c>
      <c r="E81" s="48">
        <f>VLOOKUP(C81,Active!C$21:E$973,3,FALSE)</f>
        <v>23865.996145811812</v>
      </c>
      <c r="F81" s="3" t="str">
        <f>LEFT(M81,1)</f>
        <v>C</v>
      </c>
      <c r="G81" s="12" t="str">
        <f t="shared" si="16"/>
        <v>56722.0544</v>
      </c>
      <c r="H81" s="10">
        <f t="shared" si="17"/>
        <v>23866</v>
      </c>
      <c r="I81" s="49" t="s">
        <v>283</v>
      </c>
      <c r="J81" s="50" t="s">
        <v>284</v>
      </c>
      <c r="K81" s="49" t="s">
        <v>285</v>
      </c>
      <c r="L81" s="49" t="s">
        <v>162</v>
      </c>
      <c r="M81" s="50" t="s">
        <v>123</v>
      </c>
      <c r="N81" s="50" t="s">
        <v>53</v>
      </c>
      <c r="O81" s="51" t="s">
        <v>281</v>
      </c>
      <c r="P81" s="52" t="s">
        <v>282</v>
      </c>
    </row>
    <row r="82" spans="1:16" ht="12.75" customHeight="1" thickBot="1" x14ac:dyDescent="0.25">
      <c r="A82" s="10" t="str">
        <f t="shared" si="12"/>
        <v>VSB 59 </v>
      </c>
      <c r="B82" s="3" t="str">
        <f t="shared" si="13"/>
        <v>I</v>
      </c>
      <c r="C82" s="10">
        <f t="shared" si="14"/>
        <v>56727.1849</v>
      </c>
      <c r="D82" s="12" t="str">
        <f t="shared" si="15"/>
        <v>CCD</v>
      </c>
      <c r="E82" s="48">
        <f>VLOOKUP(C82,Active!C$21:E$973,3,FALSE)</f>
        <v>23894.997381522779</v>
      </c>
      <c r="F82" s="3" t="str">
        <f>LEFT(M82,1)</f>
        <v>C</v>
      </c>
      <c r="G82" s="12" t="str">
        <f t="shared" si="16"/>
        <v>56727.1849</v>
      </c>
      <c r="H82" s="10">
        <f t="shared" si="17"/>
        <v>23895</v>
      </c>
      <c r="I82" s="49" t="s">
        <v>286</v>
      </c>
      <c r="J82" s="50" t="s">
        <v>287</v>
      </c>
      <c r="K82" s="49" t="s">
        <v>288</v>
      </c>
      <c r="L82" s="49" t="s">
        <v>201</v>
      </c>
      <c r="M82" s="50" t="s">
        <v>123</v>
      </c>
      <c r="N82" s="50" t="s">
        <v>53</v>
      </c>
      <c r="O82" s="51" t="s">
        <v>281</v>
      </c>
      <c r="P82" s="52" t="s">
        <v>282</v>
      </c>
    </row>
    <row r="83" spans="1:16" ht="12.75" customHeight="1" thickBot="1" x14ac:dyDescent="0.25">
      <c r="A83" s="10" t="str">
        <f t="shared" si="12"/>
        <v>VSB 59 </v>
      </c>
      <c r="B83" s="3" t="str">
        <f t="shared" si="13"/>
        <v>I</v>
      </c>
      <c r="C83" s="10">
        <f t="shared" si="14"/>
        <v>56728.069100000001</v>
      </c>
      <c r="D83" s="12" t="str">
        <f t="shared" si="15"/>
        <v>vis</v>
      </c>
      <c r="E83" s="48">
        <f>VLOOKUP(C83,Active!C$21:E$973,3,FALSE)</f>
        <v>23899.99550892082</v>
      </c>
      <c r="F83" s="3" t="s">
        <v>53</v>
      </c>
      <c r="G83" s="12" t="str">
        <f t="shared" si="16"/>
        <v>56728.0691</v>
      </c>
      <c r="H83" s="10">
        <f t="shared" si="17"/>
        <v>23900</v>
      </c>
      <c r="I83" s="49" t="s">
        <v>289</v>
      </c>
      <c r="J83" s="50" t="s">
        <v>290</v>
      </c>
      <c r="K83" s="49" t="s">
        <v>291</v>
      </c>
      <c r="L83" s="49" t="s">
        <v>292</v>
      </c>
      <c r="M83" s="50" t="s">
        <v>123</v>
      </c>
      <c r="N83" s="50" t="s">
        <v>45</v>
      </c>
      <c r="O83" s="51" t="s">
        <v>281</v>
      </c>
      <c r="P83" s="52" t="s">
        <v>282</v>
      </c>
    </row>
    <row r="84" spans="1:16" x14ac:dyDescent="0.2">
      <c r="B84" s="3"/>
      <c r="F84" s="3"/>
    </row>
    <row r="85" spans="1:16" x14ac:dyDescent="0.2">
      <c r="B85" s="3"/>
      <c r="F85" s="3"/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</sheetData>
  <phoneticPr fontId="8" type="noConversion"/>
  <hyperlinks>
    <hyperlink ref="P11" r:id="rId1" display="http://www.konkoly.hu/cgi-bin/IBVS?5684"/>
    <hyperlink ref="P65" r:id="rId2" display="http://vsolj.cetus-net.org/no46.pdf"/>
    <hyperlink ref="P66" r:id="rId3" display="http://vsolj.cetus-net.org/no46.pdf"/>
    <hyperlink ref="P67" r:id="rId4" display="http://vsolj.cetus-net.org/no46.pdf"/>
    <hyperlink ref="P68" r:id="rId5" display="http://vsolj.cetus-net.org/no46.pdf"/>
    <hyperlink ref="P69" r:id="rId6" display="http://vsolj.cetus-net.org/no46.pdf"/>
    <hyperlink ref="P70" r:id="rId7" display="http://vsolj.cetus-net.org/no46.pdf"/>
    <hyperlink ref="P71" r:id="rId8" display="http://vsolj.cetus-net.org/no46.pdf"/>
    <hyperlink ref="P12" r:id="rId9" display="http://www.bav-astro.de/sfs/BAVM_link.php?BAVMnr=201"/>
    <hyperlink ref="P13" r:id="rId10" display="http://www.bav-astro.de/sfs/BAVM_link.php?BAVMnr=201"/>
    <hyperlink ref="P14" r:id="rId11" display="http://www.bav-astro.de/sfs/BAVM_link.php?BAVMnr=201"/>
    <hyperlink ref="P72" r:id="rId12" display="http://vsolj.cetus-net.org/no46.pdf"/>
    <hyperlink ref="P73" r:id="rId13" display="http://vsolj.cetus-net.org/no46.pdf"/>
    <hyperlink ref="P15" r:id="rId14" display="http://www.bav-astro.de/sfs/BAVM_link.php?BAVMnr=201"/>
    <hyperlink ref="P16" r:id="rId15" display="http://www.bav-astro.de/sfs/BAVM_link.php?BAVMnr=201"/>
    <hyperlink ref="P17" r:id="rId16" display="http://www.bav-astro.de/sfs/BAVM_link.php?BAVMnr=201"/>
    <hyperlink ref="P18" r:id="rId17" display="http://www.bav-astro.de/sfs/BAVM_link.php?BAVMnr=201"/>
    <hyperlink ref="P19" r:id="rId18" display="http://www.bav-astro.de/sfs/BAVM_link.php?BAVMnr=201"/>
    <hyperlink ref="P20" r:id="rId19" display="http://www.bav-astro.de/sfs/BAVM_link.php?BAVMnr=201"/>
    <hyperlink ref="P21" r:id="rId20" display="http://www.bav-astro.de/sfs/BAVM_link.php?BAVMnr=201"/>
    <hyperlink ref="P22" r:id="rId21" display="http://www.bav-astro.de/sfs/BAVM_link.php?BAVMnr=201"/>
    <hyperlink ref="P23" r:id="rId22" display="http://www.bav-astro.de/sfs/BAVM_link.php?BAVMnr=201"/>
    <hyperlink ref="P24" r:id="rId23" display="http://www.bav-astro.de/sfs/BAVM_link.php?BAVMnr=201"/>
    <hyperlink ref="P74" r:id="rId24" display="http://vsolj.cetus-net.org/no48.pdf"/>
    <hyperlink ref="P25" r:id="rId25" display="http://www.bav-astro.de/sfs/BAVM_link.php?BAVMnr=201"/>
    <hyperlink ref="P75" r:id="rId26" display="http://vsolj.cetus-net.org/no48.pdf"/>
    <hyperlink ref="P76" r:id="rId27" display="http://vsolj.cetus-net.org/vsoljno50.pdf"/>
    <hyperlink ref="P77" r:id="rId28" display="http://vsolj.cetus-net.org/vsoljno50.pdf"/>
    <hyperlink ref="P78" r:id="rId29" display="http://vsolj.cetus-net.org/vsoljno50.pdf"/>
    <hyperlink ref="P79" r:id="rId30" display="http://vsolj.cetus-net.org/vsoljno50.pdf"/>
    <hyperlink ref="P26" r:id="rId31" display="http://www.bav-astro.de/sfs/BAVM_link.php?BAVMnr=234"/>
    <hyperlink ref="P80" r:id="rId32" display="http://vsolj.cetus-net.org/vsoljno59.pdf"/>
    <hyperlink ref="P81" r:id="rId33" display="http://vsolj.cetus-net.org/vsoljno59.pdf"/>
    <hyperlink ref="P82" r:id="rId34" display="http://vsolj.cetus-net.org/vsoljno59.pdf"/>
    <hyperlink ref="P83" r:id="rId35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2024-02-11T06:00:19Z</dcterms:modified>
</cp:coreProperties>
</file>