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268D131E-D5AE-4D7B-BC7A-68FDDA4C0BA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2" r:id="rId1"/>
    <sheet name="A (old)" sheetId="1" r:id="rId2"/>
    <sheet name="BAV" sheetId="4" r:id="rId3"/>
    <sheet name="C" sheetId="3" r:id="rId4"/>
  </sheets>
  <calcPr calcId="181029"/>
</workbook>
</file>

<file path=xl/calcChain.xml><?xml version="1.0" encoding="utf-8"?>
<calcChain xmlns="http://schemas.openxmlformats.org/spreadsheetml/2006/main">
  <c r="E21" i="2" l="1"/>
  <c r="F21" i="2" s="1"/>
  <c r="G21" i="2" s="1"/>
  <c r="K21" i="2" s="1"/>
  <c r="Q21" i="2"/>
  <c r="C21" i="2"/>
  <c r="A21" i="2"/>
  <c r="E58" i="2"/>
  <c r="F58" i="2"/>
  <c r="G58" i="2"/>
  <c r="K58" i="2"/>
  <c r="Q58" i="2"/>
  <c r="E60" i="2"/>
  <c r="F60" i="2"/>
  <c r="G60" i="2"/>
  <c r="K60" i="2"/>
  <c r="E59" i="2"/>
  <c r="F59" i="2"/>
  <c r="G59" i="2" s="1"/>
  <c r="K59" i="2" s="1"/>
  <c r="D9" i="2"/>
  <c r="C9" i="2"/>
  <c r="Q60" i="2"/>
  <c r="Q59" i="2"/>
  <c r="E22" i="2"/>
  <c r="F22" i="2"/>
  <c r="G22" i="2" s="1"/>
  <c r="J22" i="2" s="1"/>
  <c r="E23" i="2"/>
  <c r="F23" i="2" s="1"/>
  <c r="G23" i="2" s="1"/>
  <c r="J23" i="2" s="1"/>
  <c r="E24" i="2"/>
  <c r="F24" i="2"/>
  <c r="G24" i="2"/>
  <c r="J24" i="2" s="1"/>
  <c r="E25" i="2"/>
  <c r="F25" i="2" s="1"/>
  <c r="G25" i="2" s="1"/>
  <c r="J25" i="2" s="1"/>
  <c r="E26" i="2"/>
  <c r="F26" i="2"/>
  <c r="G26" i="2"/>
  <c r="J26" i="2"/>
  <c r="E27" i="2"/>
  <c r="F27" i="2" s="1"/>
  <c r="G27" i="2" s="1"/>
  <c r="J27" i="2" s="1"/>
  <c r="E28" i="2"/>
  <c r="E16" i="4"/>
  <c r="F28" i="2"/>
  <c r="G28" i="2"/>
  <c r="J28" i="2" s="1"/>
  <c r="E29" i="2"/>
  <c r="F29" i="2" s="1"/>
  <c r="G29" i="2" s="1"/>
  <c r="J29" i="2" s="1"/>
  <c r="E30" i="2"/>
  <c r="E18" i="4" s="1"/>
  <c r="F30" i="2"/>
  <c r="G30" i="2"/>
  <c r="E31" i="2"/>
  <c r="F31" i="2" s="1"/>
  <c r="G31" i="2" s="1"/>
  <c r="J31" i="2" s="1"/>
  <c r="E32" i="2"/>
  <c r="F32" i="2"/>
  <c r="G32" i="2"/>
  <c r="J32" i="2"/>
  <c r="E33" i="2"/>
  <c r="F33" i="2" s="1"/>
  <c r="G33" i="2" s="1"/>
  <c r="J33" i="2" s="1"/>
  <c r="E34" i="2"/>
  <c r="F34" i="2"/>
  <c r="G34" i="2"/>
  <c r="J34" i="2"/>
  <c r="E35" i="2"/>
  <c r="F35" i="2" s="1"/>
  <c r="G35" i="2" s="1"/>
  <c r="J35" i="2" s="1"/>
  <c r="E36" i="2"/>
  <c r="F36" i="2"/>
  <c r="G36" i="2"/>
  <c r="J36" i="2"/>
  <c r="E37" i="2"/>
  <c r="F37" i="2"/>
  <c r="G37" i="2" s="1"/>
  <c r="K37" i="2" s="1"/>
  <c r="E39" i="2"/>
  <c r="F39" i="2"/>
  <c r="G39" i="2"/>
  <c r="K39" i="2"/>
  <c r="E40" i="2"/>
  <c r="E27" i="4" s="1"/>
  <c r="F40" i="2"/>
  <c r="G40" i="2" s="1"/>
  <c r="K40" i="2" s="1"/>
  <c r="E41" i="2"/>
  <c r="F41" i="2"/>
  <c r="G41" i="2"/>
  <c r="E42" i="2"/>
  <c r="F42" i="2"/>
  <c r="G42" i="2"/>
  <c r="K42" i="2" s="1"/>
  <c r="E43" i="2"/>
  <c r="F43" i="2"/>
  <c r="G43" i="2"/>
  <c r="K43" i="2"/>
  <c r="E44" i="2"/>
  <c r="E31" i="4"/>
  <c r="F44" i="2"/>
  <c r="G44" i="2" s="1"/>
  <c r="K44" i="2" s="1"/>
  <c r="E45" i="2"/>
  <c r="F45" i="2"/>
  <c r="G45" i="2"/>
  <c r="K45" i="2"/>
  <c r="E47" i="2"/>
  <c r="E34" i="4" s="1"/>
  <c r="F47" i="2"/>
  <c r="G47" i="2" s="1"/>
  <c r="J47" i="2" s="1"/>
  <c r="E49" i="2"/>
  <c r="F49" i="2"/>
  <c r="G49" i="2"/>
  <c r="J49" i="2"/>
  <c r="E52" i="2"/>
  <c r="E39" i="4" s="1"/>
  <c r="F52" i="2"/>
  <c r="G52" i="2" s="1"/>
  <c r="K52" i="2" s="1"/>
  <c r="E53" i="2"/>
  <c r="F53" i="2"/>
  <c r="G53" i="2"/>
  <c r="J53" i="2"/>
  <c r="E54" i="2"/>
  <c r="E41" i="4" s="1"/>
  <c r="F54" i="2"/>
  <c r="G54" i="2" s="1"/>
  <c r="J54" i="2" s="1"/>
  <c r="E55" i="2"/>
  <c r="F55" i="2"/>
  <c r="G55" i="2"/>
  <c r="J55" i="2"/>
  <c r="E56" i="2"/>
  <c r="F56" i="2"/>
  <c r="G56" i="2" s="1"/>
  <c r="J56" i="2" s="1"/>
  <c r="E57" i="2"/>
  <c r="F57" i="2"/>
  <c r="G57" i="2"/>
  <c r="J57" i="2"/>
  <c r="E38" i="2"/>
  <c r="F38" i="2"/>
  <c r="G38" i="2" s="1"/>
  <c r="K38" i="2" s="1"/>
  <c r="E46" i="2"/>
  <c r="F46" i="2"/>
  <c r="G46" i="2"/>
  <c r="J46" i="2"/>
  <c r="E48" i="2"/>
  <c r="F48" i="2"/>
  <c r="G48" i="2" s="1"/>
  <c r="J48" i="2" s="1"/>
  <c r="E50" i="2"/>
  <c r="F50" i="2"/>
  <c r="G50" i="2"/>
  <c r="J50" i="2"/>
  <c r="E51" i="2"/>
  <c r="E38" i="4" s="1"/>
  <c r="F51" i="2"/>
  <c r="G51" i="2" s="1"/>
  <c r="J51" i="2" s="1"/>
  <c r="G44" i="4"/>
  <c r="C44" i="4"/>
  <c r="G43" i="4"/>
  <c r="C43" i="4"/>
  <c r="E43" i="4"/>
  <c r="G42" i="4"/>
  <c r="C42" i="4"/>
  <c r="E42" i="4"/>
  <c r="G41" i="4"/>
  <c r="C41" i="4"/>
  <c r="G40" i="4"/>
  <c r="C40" i="4"/>
  <c r="E40" i="4"/>
  <c r="G39" i="4"/>
  <c r="C39" i="4"/>
  <c r="G38" i="4"/>
  <c r="C38" i="4"/>
  <c r="G37" i="4"/>
  <c r="C37" i="4"/>
  <c r="E37" i="4"/>
  <c r="G36" i="4"/>
  <c r="C36" i="4"/>
  <c r="E36" i="4"/>
  <c r="G35" i="4"/>
  <c r="C35" i="4"/>
  <c r="E35" i="4"/>
  <c r="G34" i="4"/>
  <c r="C34" i="4"/>
  <c r="G33" i="4"/>
  <c r="C33" i="4"/>
  <c r="E33" i="4"/>
  <c r="G32" i="4"/>
  <c r="C32" i="4"/>
  <c r="E32" i="4"/>
  <c r="G31" i="4"/>
  <c r="C31" i="4"/>
  <c r="G30" i="4"/>
  <c r="C30" i="4"/>
  <c r="E30" i="4"/>
  <c r="G29" i="4"/>
  <c r="C29" i="4"/>
  <c r="E29" i="4"/>
  <c r="G28" i="4"/>
  <c r="C28" i="4"/>
  <c r="E28" i="4"/>
  <c r="G27" i="4"/>
  <c r="C27" i="4"/>
  <c r="G26" i="4"/>
  <c r="C26" i="4"/>
  <c r="E26" i="4"/>
  <c r="G45" i="4"/>
  <c r="C45" i="4"/>
  <c r="E45" i="4"/>
  <c r="G25" i="4"/>
  <c r="C25" i="4"/>
  <c r="E25" i="4"/>
  <c r="G24" i="4"/>
  <c r="C24" i="4"/>
  <c r="G23" i="4"/>
  <c r="C23" i="4"/>
  <c r="G22" i="4"/>
  <c r="C22" i="4"/>
  <c r="E22" i="4"/>
  <c r="G21" i="4"/>
  <c r="C21" i="4"/>
  <c r="G20" i="4"/>
  <c r="C20" i="4"/>
  <c r="E20" i="4"/>
  <c r="G19" i="4"/>
  <c r="C19" i="4"/>
  <c r="E19" i="4"/>
  <c r="G18" i="4"/>
  <c r="C18" i="4"/>
  <c r="G17" i="4"/>
  <c r="C17" i="4"/>
  <c r="E17" i="4"/>
  <c r="G16" i="4"/>
  <c r="C16" i="4"/>
  <c r="G15" i="4"/>
  <c r="C15" i="4"/>
  <c r="G14" i="4"/>
  <c r="C14" i="4"/>
  <c r="E14" i="4"/>
  <c r="G13" i="4"/>
  <c r="C13" i="4"/>
  <c r="E13" i="4"/>
  <c r="G12" i="4"/>
  <c r="C12" i="4"/>
  <c r="E12" i="4"/>
  <c r="G11" i="4"/>
  <c r="C11" i="4"/>
  <c r="E11" i="4"/>
  <c r="H44" i="4"/>
  <c r="D44" i="4"/>
  <c r="B44" i="4"/>
  <c r="A44" i="4"/>
  <c r="H43" i="4"/>
  <c r="B43" i="4"/>
  <c r="D43" i="4"/>
  <c r="A43" i="4"/>
  <c r="H42" i="4"/>
  <c r="D42" i="4"/>
  <c r="B42" i="4"/>
  <c r="A42" i="4"/>
  <c r="H41" i="4"/>
  <c r="B41" i="4"/>
  <c r="D41" i="4"/>
  <c r="A41" i="4"/>
  <c r="H40" i="4"/>
  <c r="D40" i="4"/>
  <c r="B40" i="4"/>
  <c r="A40" i="4"/>
  <c r="H39" i="4"/>
  <c r="B39" i="4"/>
  <c r="D39" i="4"/>
  <c r="A39" i="4"/>
  <c r="H38" i="4"/>
  <c r="D38" i="4"/>
  <c r="B38" i="4"/>
  <c r="A38" i="4"/>
  <c r="H37" i="4"/>
  <c r="B37" i="4"/>
  <c r="D37" i="4"/>
  <c r="A37" i="4"/>
  <c r="H36" i="4"/>
  <c r="D36" i="4"/>
  <c r="B36" i="4"/>
  <c r="A36" i="4"/>
  <c r="H35" i="4"/>
  <c r="B35" i="4"/>
  <c r="D35" i="4"/>
  <c r="A35" i="4"/>
  <c r="H34" i="4"/>
  <c r="D34" i="4"/>
  <c r="B34" i="4"/>
  <c r="A34" i="4"/>
  <c r="H33" i="4"/>
  <c r="B33" i="4"/>
  <c r="D33" i="4"/>
  <c r="A33" i="4"/>
  <c r="H32" i="4"/>
  <c r="D32" i="4"/>
  <c r="B32" i="4"/>
  <c r="A32" i="4"/>
  <c r="H31" i="4"/>
  <c r="B31" i="4"/>
  <c r="D31" i="4"/>
  <c r="A31" i="4"/>
  <c r="H30" i="4"/>
  <c r="D30" i="4"/>
  <c r="B30" i="4"/>
  <c r="A30" i="4"/>
  <c r="H29" i="4"/>
  <c r="B29" i="4"/>
  <c r="D29" i="4"/>
  <c r="A29" i="4"/>
  <c r="H28" i="4"/>
  <c r="D28" i="4"/>
  <c r="B28" i="4"/>
  <c r="A28" i="4"/>
  <c r="H27" i="4"/>
  <c r="B27" i="4"/>
  <c r="D27" i="4"/>
  <c r="A27" i="4"/>
  <c r="H26" i="4"/>
  <c r="D26" i="4"/>
  <c r="B26" i="4"/>
  <c r="A26" i="4"/>
  <c r="H45" i="4"/>
  <c r="B45" i="4"/>
  <c r="D45" i="4"/>
  <c r="A45" i="4"/>
  <c r="H25" i="4"/>
  <c r="D25" i="4"/>
  <c r="B25" i="4"/>
  <c r="A25" i="4"/>
  <c r="H24" i="4"/>
  <c r="B24" i="4"/>
  <c r="D24" i="4"/>
  <c r="A24" i="4"/>
  <c r="H23" i="4"/>
  <c r="D23" i="4"/>
  <c r="B23" i="4"/>
  <c r="A23" i="4"/>
  <c r="H22" i="4"/>
  <c r="B22" i="4"/>
  <c r="D22" i="4"/>
  <c r="A22" i="4"/>
  <c r="H21" i="4"/>
  <c r="D21" i="4"/>
  <c r="B21" i="4"/>
  <c r="A21" i="4"/>
  <c r="H20" i="4"/>
  <c r="B20" i="4"/>
  <c r="D20" i="4"/>
  <c r="A20" i="4"/>
  <c r="H19" i="4"/>
  <c r="D19" i="4"/>
  <c r="B19" i="4"/>
  <c r="A19" i="4"/>
  <c r="H18" i="4"/>
  <c r="B18" i="4"/>
  <c r="D18" i="4"/>
  <c r="A18" i="4"/>
  <c r="H17" i="4"/>
  <c r="D17" i="4"/>
  <c r="B17" i="4"/>
  <c r="A17" i="4"/>
  <c r="H16" i="4"/>
  <c r="B16" i="4"/>
  <c r="D16" i="4"/>
  <c r="A16" i="4"/>
  <c r="H15" i="4"/>
  <c r="D15" i="4"/>
  <c r="B15" i="4"/>
  <c r="A15" i="4"/>
  <c r="H14" i="4"/>
  <c r="B14" i="4"/>
  <c r="D14" i="4"/>
  <c r="A14" i="4"/>
  <c r="H13" i="4"/>
  <c r="D13" i="4"/>
  <c r="B13" i="4"/>
  <c r="A13" i="4"/>
  <c r="H12" i="4"/>
  <c r="B12" i="4"/>
  <c r="D12" i="4"/>
  <c r="A12" i="4"/>
  <c r="H11" i="4"/>
  <c r="D11" i="4"/>
  <c r="B11" i="4"/>
  <c r="A11" i="4"/>
  <c r="Q39" i="2"/>
  <c r="Q40" i="2"/>
  <c r="K41" i="2"/>
  <c r="Q41" i="2"/>
  <c r="Q42" i="2"/>
  <c r="Q43" i="2"/>
  <c r="Q44" i="2"/>
  <c r="Q36" i="2"/>
  <c r="Q57" i="2"/>
  <c r="Q56" i="2"/>
  <c r="Q55" i="2"/>
  <c r="Q54" i="2"/>
  <c r="Q53" i="2"/>
  <c r="Q35" i="2"/>
  <c r="Q24" i="2"/>
  <c r="F16" i="2"/>
  <c r="F17" i="2" s="1"/>
  <c r="C17" i="2"/>
  <c r="Q51" i="2"/>
  <c r="Q50" i="2"/>
  <c r="Q49" i="2"/>
  <c r="Q48" i="2"/>
  <c r="Q47" i="2"/>
  <c r="Q46" i="2"/>
  <c r="Q52" i="2"/>
  <c r="Q45" i="2"/>
  <c r="F33" i="3"/>
  <c r="G33" i="3"/>
  <c r="J33" i="3"/>
  <c r="F34" i="3"/>
  <c r="G34" i="3"/>
  <c r="J34" i="3"/>
  <c r="E21" i="3"/>
  <c r="F21" i="3"/>
  <c r="G21" i="3"/>
  <c r="E22" i="3"/>
  <c r="F22" i="3"/>
  <c r="G22" i="3"/>
  <c r="I22" i="3"/>
  <c r="E23" i="3"/>
  <c r="F23" i="3"/>
  <c r="G23" i="3"/>
  <c r="I23" i="3"/>
  <c r="E24" i="3"/>
  <c r="F24" i="3"/>
  <c r="G24" i="3"/>
  <c r="I24" i="3"/>
  <c r="E25" i="3"/>
  <c r="F25" i="3"/>
  <c r="G25" i="3"/>
  <c r="I25" i="3"/>
  <c r="E26" i="3"/>
  <c r="F26" i="3"/>
  <c r="G26" i="3"/>
  <c r="I26" i="3"/>
  <c r="E27" i="3"/>
  <c r="F27" i="3"/>
  <c r="G27" i="3"/>
  <c r="I27" i="3"/>
  <c r="E28" i="3"/>
  <c r="F28" i="3"/>
  <c r="G28" i="3"/>
  <c r="I28" i="3"/>
  <c r="E29" i="3"/>
  <c r="F29" i="3"/>
  <c r="G29" i="3"/>
  <c r="I29" i="3"/>
  <c r="E30" i="3"/>
  <c r="F30" i="3"/>
  <c r="G30" i="3"/>
  <c r="I30" i="3"/>
  <c r="E31" i="3"/>
  <c r="F31" i="3"/>
  <c r="G31" i="3"/>
  <c r="I31" i="3"/>
  <c r="E32" i="3"/>
  <c r="F32" i="3"/>
  <c r="G32" i="3"/>
  <c r="I32" i="3"/>
  <c r="E33" i="3"/>
  <c r="E34" i="3"/>
  <c r="C15" i="3"/>
  <c r="C18" i="3"/>
  <c r="C19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22" i="2"/>
  <c r="Q23" i="2"/>
  <c r="Q25" i="2"/>
  <c r="Q26" i="2"/>
  <c r="Q27" i="2"/>
  <c r="Q28" i="2"/>
  <c r="Q29" i="2"/>
  <c r="J30" i="2"/>
  <c r="Q30" i="2"/>
  <c r="Q31" i="2"/>
  <c r="Q32" i="2"/>
  <c r="Q33" i="2"/>
  <c r="Q34" i="2"/>
  <c r="Q37" i="2"/>
  <c r="Q38" i="2"/>
  <c r="Q34" i="1"/>
  <c r="E34" i="1"/>
  <c r="F34" i="1"/>
  <c r="G34" i="1"/>
  <c r="J34" i="1"/>
  <c r="Q33" i="1"/>
  <c r="E33" i="1"/>
  <c r="F33" i="1"/>
  <c r="G33" i="1"/>
  <c r="J33" i="1"/>
  <c r="C19" i="1"/>
  <c r="C15" i="1"/>
  <c r="E22" i="1"/>
  <c r="F22" i="1"/>
  <c r="G22" i="1"/>
  <c r="E23" i="1"/>
  <c r="F23" i="1"/>
  <c r="G23" i="1"/>
  <c r="I23" i="1"/>
  <c r="E24" i="1"/>
  <c r="F24" i="1"/>
  <c r="G24" i="1"/>
  <c r="I24" i="1"/>
  <c r="E25" i="1"/>
  <c r="F25" i="1"/>
  <c r="G25" i="1"/>
  <c r="E26" i="1"/>
  <c r="F26" i="1"/>
  <c r="G26" i="1"/>
  <c r="I26" i="1"/>
  <c r="E27" i="1"/>
  <c r="F27" i="1"/>
  <c r="G27" i="1"/>
  <c r="I27" i="1"/>
  <c r="E28" i="1"/>
  <c r="F28" i="1"/>
  <c r="G28" i="1"/>
  <c r="E29" i="1"/>
  <c r="F29" i="1"/>
  <c r="G29" i="1"/>
  <c r="I29" i="1"/>
  <c r="E30" i="1"/>
  <c r="F30" i="1"/>
  <c r="G30" i="1"/>
  <c r="I30" i="1"/>
  <c r="E31" i="1"/>
  <c r="F31" i="1"/>
  <c r="G31" i="1"/>
  <c r="I31" i="1"/>
  <c r="E32" i="1"/>
  <c r="F32" i="1"/>
  <c r="G32" i="1"/>
  <c r="I32" i="1"/>
  <c r="E21" i="1"/>
  <c r="F21" i="1"/>
  <c r="G21" i="1"/>
  <c r="I21" i="1"/>
  <c r="Q22" i="1"/>
  <c r="Q23" i="1"/>
  <c r="Q24" i="1"/>
  <c r="I25" i="1"/>
  <c r="Q25" i="1"/>
  <c r="Q26" i="1"/>
  <c r="Q27" i="1"/>
  <c r="I28" i="1"/>
  <c r="Q28" i="1"/>
  <c r="Q29" i="1"/>
  <c r="Q30" i="1"/>
  <c r="Q31" i="1"/>
  <c r="Q32" i="1"/>
  <c r="C18" i="1"/>
  <c r="Q21" i="1"/>
  <c r="C11" i="1"/>
  <c r="C12" i="1"/>
  <c r="C16" i="1"/>
  <c r="D18" i="1"/>
  <c r="I22" i="1"/>
  <c r="C11" i="3"/>
  <c r="C12" i="3"/>
  <c r="C16" i="3"/>
  <c r="D18" i="3"/>
  <c r="I21" i="3"/>
  <c r="E44" i="4"/>
  <c r="O21" i="3"/>
  <c r="O29" i="3"/>
  <c r="O24" i="3"/>
  <c r="O32" i="3"/>
  <c r="O27" i="3"/>
  <c r="O34" i="3"/>
  <c r="O22" i="3"/>
  <c r="O30" i="3"/>
  <c r="O31" i="3"/>
  <c r="O25" i="3"/>
  <c r="O33" i="3"/>
  <c r="O23" i="3"/>
  <c r="O28" i="3"/>
  <c r="O26" i="3"/>
  <c r="O28" i="1"/>
  <c r="O23" i="1"/>
  <c r="O31" i="1"/>
  <c r="O34" i="1"/>
  <c r="O33" i="1"/>
  <c r="O26" i="1"/>
  <c r="O29" i="1"/>
  <c r="O22" i="1"/>
  <c r="O30" i="1"/>
  <c r="O24" i="1"/>
  <c r="O32" i="1"/>
  <c r="O25" i="1"/>
  <c r="O27" i="1"/>
  <c r="O21" i="1"/>
  <c r="C12" i="2"/>
  <c r="C11" i="2"/>
  <c r="E21" i="4" l="1"/>
  <c r="E23" i="4"/>
  <c r="E15" i="4"/>
  <c r="E24" i="4"/>
  <c r="O21" i="2"/>
  <c r="O59" i="2"/>
  <c r="O32" i="2"/>
  <c r="O35" i="2"/>
  <c r="O58" i="2"/>
  <c r="O48" i="2"/>
  <c r="O45" i="2"/>
  <c r="O33" i="2"/>
  <c r="O53" i="2"/>
  <c r="O28" i="2"/>
  <c r="O60" i="2"/>
  <c r="O24" i="2"/>
  <c r="O41" i="2"/>
  <c r="O47" i="2"/>
  <c r="O22" i="2"/>
  <c r="O55" i="2"/>
  <c r="O46" i="2"/>
  <c r="O52" i="2"/>
  <c r="O25" i="2"/>
  <c r="O43" i="2"/>
  <c r="O54" i="2"/>
  <c r="O57" i="2"/>
  <c r="O56" i="2"/>
  <c r="O38" i="2"/>
  <c r="O31" i="2"/>
  <c r="O30" i="2"/>
  <c r="O36" i="2"/>
  <c r="O27" i="2"/>
  <c r="O44" i="2"/>
  <c r="C15" i="2"/>
  <c r="O39" i="2"/>
  <c r="O23" i="2"/>
  <c r="O40" i="2"/>
  <c r="O26" i="2"/>
  <c r="O29" i="2"/>
  <c r="O42" i="2"/>
  <c r="O34" i="2"/>
  <c r="O37" i="2"/>
  <c r="O49" i="2"/>
  <c r="O50" i="2"/>
  <c r="O51" i="2"/>
  <c r="C16" i="2"/>
  <c r="D18" i="2" s="1"/>
  <c r="C18" i="2" l="1"/>
  <c r="F18" i="2"/>
  <c r="F19" i="2" s="1"/>
</calcChain>
</file>

<file path=xl/sharedStrings.xml><?xml version="1.0" encoding="utf-8"?>
<sst xmlns="http://schemas.openxmlformats.org/spreadsheetml/2006/main" count="544" uniqueCount="209">
  <si>
    <t>BAD?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</si>
  <si>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</si>
  <si>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</si>
  <si>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</si>
  <si>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</si>
  <si>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</si>
  <si>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</si>
  <si>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</si>
  <si>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</si>
  <si>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</si>
  <si>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</si>
  <si>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</si>
  <si>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</si>
  <si>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</si>
  <si>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</si>
  <si>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</si>
  <si>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</si>
  <si>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</si>
  <si>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</si>
  <si>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</si>
  <si>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</si>
  <si>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</si>
  <si>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</si>
  <si>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</si>
  <si>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</si>
  <si>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</si>
  <si>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</si>
  <si>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S4</t>
  </si>
  <si>
    <t>S5</t>
  </si>
  <si>
    <t>S6</t>
  </si>
  <si>
    <t>Misc</t>
  </si>
  <si>
    <t>V345 Gem</t>
  </si>
  <si>
    <t>not avail.</t>
  </si>
  <si>
    <t>IBVS</t>
  </si>
  <si>
    <t>IBVS 5387</t>
  </si>
  <si>
    <t>II</t>
  </si>
  <si>
    <t>I</t>
  </si>
  <si>
    <t>Nelson</t>
  </si>
  <si>
    <t>RHN 2006</t>
  </si>
  <si>
    <t>IBVS 5672</t>
  </si>
  <si>
    <t>Misclassified as DSCTC: IBVS 5387</t>
  </si>
  <si>
    <t>EW</t>
  </si>
  <si>
    <t>See page B for correct cycle count</t>
  </si>
  <si>
    <t>Correct cycle count</t>
  </si>
  <si>
    <t>IBVS 5760</t>
  </si>
  <si>
    <t>My time zone &gt;&gt;&gt;&gt;&gt;</t>
  </si>
  <si>
    <t>(PST=8, PDT=MDT=7, MDT=CST=6, etc.)</t>
  </si>
  <si>
    <t>JD today</t>
  </si>
  <si>
    <t>New Cycle</t>
  </si>
  <si>
    <t># of data points:</t>
  </si>
  <si>
    <t>Next ToM</t>
  </si>
  <si>
    <t>IBVS 5820</t>
  </si>
  <si>
    <t>IBVS 5887</t>
  </si>
  <si>
    <t>Start of linear fit &gt;&gt;&gt;&gt;&gt;&gt;&gt;&gt;&gt;&gt;&gt;&gt;&gt;&gt;&gt;&gt;&gt;&gt;&gt;&gt;&gt;</t>
  </si>
  <si>
    <t>IBVS 5929</t>
  </si>
  <si>
    <t>Add cycle</t>
  </si>
  <si>
    <t>Old Cycle</t>
  </si>
  <si>
    <t>IBVS 6048</t>
  </si>
  <si>
    <t>IBVS 6084</t>
  </si>
  <si>
    <t>V0345 Gem / GSC 2457-2115</t>
  </si>
  <si>
    <t>IBVS 5984</t>
  </si>
  <si>
    <t>2015-12-18 Checked by ToMcat</t>
  </si>
  <si>
    <t>IBVS 6153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</si>
  <si>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</si>
  <si>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</si>
  <si>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</si>
  <si>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</si>
  <si>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</si>
  <si>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</si>
  <si>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</si>
  <si>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</si>
  <si>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</si>
  <si>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</si>
  <si>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</si>
  <si>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2451185.3344 </t>
  </si>
  <si>
    <t> 06.01.1999 20:01 </t>
  </si>
  <si>
    <t> 0.0520 </t>
  </si>
  <si>
    <t>E </t>
  </si>
  <si>
    <t>B</t>
  </si>
  <si>
    <t> J.Gomez-Forr. et al. </t>
  </si>
  <si>
    <t>IBVS 5387 </t>
  </si>
  <si>
    <t>2451185.4730 </t>
  </si>
  <si>
    <t> 06.01.1999 23:21 </t>
  </si>
  <si>
    <t> 0.0532 </t>
  </si>
  <si>
    <t>2451186.4350 </t>
  </si>
  <si>
    <t> 07.01.1999 22:26 </t>
  </si>
  <si>
    <t> 0.0534 </t>
  </si>
  <si>
    <t>2451192.3396 </t>
  </si>
  <si>
    <t> 13.01.1999 20:09 </t>
  </si>
  <si>
    <t> 0.0503 </t>
  </si>
  <si>
    <t>2451192.4772 </t>
  </si>
  <si>
    <t> 13.01.1999 23:27 </t>
  </si>
  <si>
    <t> 0.0505 </t>
  </si>
  <si>
    <t>2451215.4217 </t>
  </si>
  <si>
    <t> 05.02.1999 22:07 </t>
  </si>
  <si>
    <t> 0.0510 </t>
  </si>
  <si>
    <t>G</t>
  </si>
  <si>
    <t>2451221.3292 </t>
  </si>
  <si>
    <t> 11.02.1999 19:54 </t>
  </si>
  <si>
    <t> 0.0508 </t>
  </si>
  <si>
    <t>2451222.4275 </t>
  </si>
  <si>
    <t> 12.02.1999 22:15 </t>
  </si>
  <si>
    <t> 0.0500 </t>
  </si>
  <si>
    <t>2451223.3904 </t>
  </si>
  <si>
    <t> 13.02.1999 21:22 </t>
  </si>
  <si>
    <t> 0.0512 </t>
  </si>
  <si>
    <t>2451226.4131 </t>
  </si>
  <si>
    <t> 16.02.1999 21:54 </t>
  </si>
  <si>
    <t> 0.0513 </t>
  </si>
  <si>
    <t>2451227.3723 </t>
  </si>
  <si>
    <t> 17.02.1999 20:56 </t>
  </si>
  <si>
    <t> 0.0488 </t>
  </si>
  <si>
    <t>2451258.4240 </t>
  </si>
  <si>
    <t> 20.03.1999 22:10 </t>
  </si>
  <si>
    <t>2453446.3120 </t>
  </si>
  <si>
    <t> 16.03.2005 19:29 </t>
  </si>
  <si>
    <t> 0.0163 </t>
  </si>
  <si>
    <t>C </t>
  </si>
  <si>
    <t>o</t>
  </si>
  <si>
    <t> U.Schmidt </t>
  </si>
  <si>
    <t>BAVM 215 </t>
  </si>
  <si>
    <t>BAVM 228 </t>
  </si>
  <si>
    <t>2453731.9423 </t>
  </si>
  <si>
    <t> 27.12.2005 10:36 </t>
  </si>
  <si>
    <t> 0.0146 </t>
  </si>
  <si>
    <t>?</t>
  </si>
  <si>
    <t> R. Nelson </t>
  </si>
  <si>
    <t>IBVS 5672 </t>
  </si>
  <si>
    <t>2454029.6759 </t>
  </si>
  <si>
    <t> 21.10.2006 04:13 </t>
  </si>
  <si>
    <t> 0.0259 </t>
  </si>
  <si>
    <t>R</t>
  </si>
  <si>
    <t>IBVS 5760 </t>
  </si>
  <si>
    <t>2454066.4769 </t>
  </si>
  <si>
    <t> 26.11.2006 23:26 </t>
  </si>
  <si>
    <t> 0.0066 </t>
  </si>
  <si>
    <t>BVRI</t>
  </si>
  <si>
    <t> M.Petropoulou et al. </t>
  </si>
  <si>
    <t>IBVS 6153 </t>
  </si>
  <si>
    <t>2454066.6150 </t>
  </si>
  <si>
    <t> 27.11.2006 02:45 </t>
  </si>
  <si>
    <t> 0.0073 </t>
  </si>
  <si>
    <t>2454067.4391 </t>
  </si>
  <si>
    <t> 27.11.2006 22:32 </t>
  </si>
  <si>
    <t> 0.0071 </t>
  </si>
  <si>
    <t>2454067.5761 </t>
  </si>
  <si>
    <t> 28.11.2006 01:49 </t>
  </si>
  <si>
    <t> 0.0067 </t>
  </si>
  <si>
    <t>2454068.5381 </t>
  </si>
  <si>
    <t> 29.11.2006 00:54 </t>
  </si>
  <si>
    <t> 0.0070 </t>
  </si>
  <si>
    <t>2454068.6748 </t>
  </si>
  <si>
    <t> 29.11.2006 04:11 </t>
  </si>
  <si>
    <t> 0.0063 </t>
  </si>
  <si>
    <t>2454155.6440 </t>
  </si>
  <si>
    <t> 24.02.2007 03:27 </t>
  </si>
  <si>
    <t> 0.0081 </t>
  </si>
  <si>
    <t> R.Nelson </t>
  </si>
  <si>
    <t>IBVS 5820 </t>
  </si>
  <si>
    <t>2454844.3680 </t>
  </si>
  <si>
    <t> 12.01.2009 20:49 </t>
  </si>
  <si>
    <t> 0.0003 </t>
  </si>
  <si>
    <t>m</t>
  </si>
  <si>
    <t> G.Gökay &amp; P.Oruç </t>
  </si>
  <si>
    <t>IBVS 5887 </t>
  </si>
  <si>
    <t>2454844.5029 </t>
  </si>
  <si>
    <t> 13.01.2009 00:04 </t>
  </si>
  <si>
    <t> -0.0022 </t>
  </si>
  <si>
    <t> S.Aydin &amp; T.Çakir </t>
  </si>
  <si>
    <t>2454845.4695 </t>
  </si>
  <si>
    <t> 13.01.2009 23:16 </t>
  </si>
  <si>
    <t> 0.0027 </t>
  </si>
  <si>
    <t>B;V</t>
  </si>
  <si>
    <t> M.Yilmaz &amp; M.Seki </t>
  </si>
  <si>
    <t>2454845.6031 </t>
  </si>
  <si>
    <t> 14.01.2009 02:28 </t>
  </si>
  <si>
    <t> -0.0011 </t>
  </si>
  <si>
    <t> S.Saydam &amp; B.Sivrilikaya </t>
  </si>
  <si>
    <t>2454851.5120 </t>
  </si>
  <si>
    <t> 20.01.2009 00:17 </t>
  </si>
  <si>
    <t> 0.0001 </t>
  </si>
  <si>
    <t> B.Savran &amp; H.Gürsoytrak </t>
  </si>
  <si>
    <t>2454851.6488 </t>
  </si>
  <si>
    <t> 20.01.2009 03:34 </t>
  </si>
  <si>
    <t> -0.0005 </t>
  </si>
  <si>
    <t> D.Bilgiç &amp; M.Seki </t>
  </si>
  <si>
    <t>2454862.638 </t>
  </si>
  <si>
    <t> 31.01.2009 03:18 </t>
  </si>
  <si>
    <t> -0.002 </t>
  </si>
  <si>
    <t>IBVS 5929 </t>
  </si>
  <si>
    <t>2456003.3805 </t>
  </si>
  <si>
    <t> 16.03.2012 21:07 </t>
  </si>
  <si>
    <t> -0.0020 </t>
  </si>
  <si>
    <t> P.Frank </t>
  </si>
  <si>
    <t>2456003.5134 </t>
  </si>
  <si>
    <t> 17.03.2012 00:19 </t>
  </si>
  <si>
    <t> -0.0065 </t>
  </si>
  <si>
    <t>2456014.3743 </t>
  </si>
  <si>
    <t> 27.03.2012 20:58 </t>
  </si>
  <si>
    <t> 0.0006 </t>
  </si>
  <si>
    <t>2456014.5182 </t>
  </si>
  <si>
    <t> 28.03.2012 00:26 </t>
  </si>
  <si>
    <t>2456355.3776 </t>
  </si>
  <si>
    <t> 03.03.2013 21:03 </t>
  </si>
  <si>
    <t> 0.0041 </t>
  </si>
  <si>
    <t>BAVM 232 </t>
  </si>
  <si>
    <t>IBVS 6209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</si>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</sst>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43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0"/>
      <name val="Arial Unicode MS"/>
    </font>
    <font>
      <b/>
      <sz val="10"/>
      <color indexed="12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trike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b/>
      <sz val="10"/>
      <color indexed="16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8" fillId="3" borderId="0" applyNumberFormat="0" applyBorder="0" applyAlignment="0" applyProtection="0"/>
    <xf numFmtId="0" fontId="29" fillId="20" borderId="1" applyNumberFormat="0" applyAlignment="0" applyProtection="0"/>
    <xf numFmtId="0" fontId="30" fillId="21" borderId="2" applyNumberFormat="0" applyAlignment="0" applyProtection="0"/>
    <xf numFmtId="3" fontId="42" fillId="0" borderId="0" applyFont="0" applyFill="0" applyBorder="0" applyAlignment="0" applyProtection="0"/>
    <xf numFmtId="164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31" fillId="0" borderId="0" applyNumberFormat="0" applyFill="0" applyBorder="0" applyAlignment="0" applyProtection="0"/>
    <xf numFmtId="2" fontId="42" fillId="0" borderId="0" applyFont="0" applyFill="0" applyBorder="0" applyAlignment="0" applyProtection="0"/>
    <xf numFmtId="0" fontId="32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3" fillId="0" borderId="3" applyNumberFormat="0" applyFill="0" applyAlignment="0" applyProtection="0"/>
    <xf numFmtId="0" fontId="3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34" fillId="7" borderId="1" applyNumberFormat="0" applyAlignment="0" applyProtection="0"/>
    <xf numFmtId="0" fontId="35" fillId="0" borderId="4" applyNumberFormat="0" applyFill="0" applyAlignment="0" applyProtection="0"/>
    <xf numFmtId="0" fontId="36" fillId="22" borderId="0" applyNumberFormat="0" applyBorder="0" applyAlignment="0" applyProtection="0"/>
    <xf numFmtId="0" fontId="6" fillId="0" borderId="0"/>
    <xf numFmtId="0" fontId="11" fillId="0" borderId="0"/>
    <xf numFmtId="0" fontId="11" fillId="23" borderId="5" applyNumberFormat="0" applyFont="0" applyAlignment="0" applyProtection="0"/>
    <xf numFmtId="0" fontId="37" fillId="20" borderId="6" applyNumberFormat="0" applyAlignment="0" applyProtection="0"/>
    <xf numFmtId="0" fontId="38" fillId="0" borderId="0" applyNumberFormat="0" applyFill="0" applyBorder="0" applyAlignment="0" applyProtection="0"/>
    <xf numFmtId="0" fontId="42" fillId="0" borderId="7" applyNumberFormat="0" applyFont="0" applyFill="0" applyAlignment="0" applyProtection="0"/>
    <xf numFmtId="0" fontId="39" fillId="0" borderId="0" applyNumberFormat="0" applyFill="0" applyBorder="0" applyAlignment="0" applyProtection="0"/>
  </cellStyleXfs>
  <cellXfs count="7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0" fillId="0" borderId="0" xfId="0" applyAlignment="1">
      <alignment horizontal="center"/>
    </xf>
    <xf numFmtId="0" fontId="0" fillId="0" borderId="10" xfId="0" applyBorder="1" applyAlignment="1">
      <alignment horizontal="center"/>
    </xf>
    <xf numFmtId="0" fontId="7" fillId="0" borderId="0" xfId="0" applyFont="1" applyAlignment="1"/>
    <xf numFmtId="0" fontId="7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/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6" fillId="0" borderId="0" xfId="0" applyFont="1">
      <alignment vertical="top"/>
    </xf>
    <xf numFmtId="0" fontId="0" fillId="0" borderId="0" xfId="0">
      <alignment vertical="top"/>
    </xf>
    <xf numFmtId="0" fontId="10" fillId="0" borderId="0" xfId="0" applyFont="1">
      <alignment vertical="top"/>
    </xf>
    <xf numFmtId="0" fontId="4" fillId="0" borderId="0" xfId="0" applyFont="1">
      <alignment vertical="top"/>
    </xf>
    <xf numFmtId="0" fontId="17" fillId="0" borderId="0" xfId="0" applyFont="1">
      <alignment vertical="top"/>
    </xf>
    <xf numFmtId="0" fontId="15" fillId="0" borderId="0" xfId="0" applyFont="1">
      <alignment vertical="top"/>
    </xf>
    <xf numFmtId="0" fontId="7" fillId="0" borderId="0" xfId="0" applyFont="1">
      <alignment vertical="top"/>
    </xf>
    <xf numFmtId="0" fontId="15" fillId="0" borderId="0" xfId="0" applyFont="1" applyAlignment="1">
      <alignment horizontal="center"/>
    </xf>
    <xf numFmtId="22" fontId="14" fillId="0" borderId="0" xfId="0" applyNumberFormat="1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0" fontId="14" fillId="0" borderId="0" xfId="0" applyFont="1" applyAlignment="1"/>
    <xf numFmtId="0" fontId="18" fillId="0" borderId="0" xfId="0" applyFont="1" applyAlignment="1">
      <alignment horizontal="left"/>
    </xf>
    <xf numFmtId="0" fontId="14" fillId="0" borderId="0" xfId="0" applyFont="1">
      <alignment vertical="top"/>
    </xf>
    <xf numFmtId="0" fontId="14" fillId="0" borderId="0" xfId="0" applyFont="1" applyAlignment="1">
      <alignment horizontal="left" vertical="top"/>
    </xf>
    <xf numFmtId="0" fontId="19" fillId="0" borderId="0" xfId="0" applyFont="1">
      <alignment vertical="top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8" fillId="0" borderId="0" xfId="0" applyFont="1">
      <alignment vertical="top"/>
    </xf>
    <xf numFmtId="0" fontId="18" fillId="0" borderId="0" xfId="0" applyFont="1" applyAlignment="1">
      <alignment horizontal="center"/>
    </xf>
    <xf numFmtId="0" fontId="20" fillId="0" borderId="0" xfId="0" applyFont="1">
      <alignment vertical="top"/>
    </xf>
    <xf numFmtId="0" fontId="20" fillId="0" borderId="0" xfId="0" applyFont="1" applyAlignment="1">
      <alignment horizontal="left"/>
    </xf>
    <xf numFmtId="0" fontId="21" fillId="0" borderId="0" xfId="0" quotePrefix="1" applyFont="1" applyAlignment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24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24" fillId="24" borderId="17" xfId="38" applyFill="1" applyBorder="1" applyAlignment="1" applyProtection="1">
      <alignment horizontal="right" vertical="top" wrapText="1"/>
    </xf>
    <xf numFmtId="0" fontId="25" fillId="0" borderId="0" xfId="0" applyFont="1">
      <alignment vertical="top"/>
    </xf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40" fillId="0" borderId="0" xfId="42" applyFont="1" applyAlignment="1">
      <alignment wrapText="1"/>
    </xf>
    <xf numFmtId="0" fontId="40" fillId="0" borderId="0" xfId="42" applyFont="1" applyAlignment="1">
      <alignment horizontal="center" wrapText="1"/>
    </xf>
    <xf numFmtId="0" fontId="40" fillId="0" borderId="0" xfId="42" applyFont="1" applyAlignment="1">
      <alignment horizontal="left" wrapText="1"/>
    </xf>
    <xf numFmtId="0" fontId="40" fillId="0" borderId="0" xfId="43" applyFont="1"/>
    <xf numFmtId="0" fontId="40" fillId="0" borderId="0" xfId="43" applyFont="1" applyAlignment="1">
      <alignment horizontal="center"/>
    </xf>
    <xf numFmtId="0" fontId="40" fillId="0" borderId="0" xfId="43" applyFont="1" applyAlignment="1">
      <alignment horizontal="left"/>
    </xf>
    <xf numFmtId="0" fontId="41" fillId="0" borderId="10" xfId="0" applyFont="1" applyBorder="1" applyAlignment="1">
      <alignment horizontal="center"/>
    </xf>
    <xf numFmtId="0" fontId="18" fillId="0" borderId="0" xfId="42" applyFont="1"/>
    <xf numFmtId="0" fontId="18" fillId="0" borderId="0" xfId="42" applyFont="1" applyAlignment="1">
      <alignment horizontal="center"/>
    </xf>
    <xf numFmtId="0" fontId="18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rmal_A_1" xfId="43" xr:uid="{00000000-0005-0000-0000-00002B000000}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V0345 Gem - O-C Diagr.</a:t>
            </a:r>
          </a:p>
        </c:rich>
      </c:tx>
      <c:layout>
        <c:manualLayout>
          <c:xMode val="edge"/>
          <c:yMode val="edge"/>
          <c:x val="0.36850895811936552"/>
          <c:y val="4.3078548108315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76625204458139"/>
          <c:y val="0.15529191473017095"/>
          <c:w val="0.82646521358743197"/>
          <c:h val="0.5935836374111772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456-44B0-83BE-3E0DF1FCB69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Active!$D$21:$D$1078</c:f>
                <c:numCache>
                  <c:formatCode>General</c:formatCode>
                  <c:ptCount val="1058"/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2.8E-3</c:v>
                  </c:pt>
                  <c:pt idx="15">
                    <c:v>2.8E-3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4.0000000000000002E-4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2.8E-3</c:v>
                  </c:pt>
                  <c:pt idx="34">
                    <c:v>2.0999999999999999E-3</c:v>
                  </c:pt>
                  <c:pt idx="35">
                    <c:v>2.8999999999999998E-3</c:v>
                  </c:pt>
                  <c:pt idx="36">
                    <c:v>2.5999999999999999E-3</c:v>
                  </c:pt>
                  <c:pt idx="37">
                    <c:v>5.9999999999999995E-4</c:v>
                  </c:pt>
                  <c:pt idx="38">
                    <c:v>6.9999999999999999E-4</c:v>
                  </c:pt>
                  <c:pt idx="39">
                    <c:v>1.9000000000000001E-4</c:v>
                  </c:pt>
                </c:numCache>
              </c:numRef>
            </c:plus>
            <c:minus>
              <c:numRef>
                <c:f>Active!$D$21:$D$1078</c:f>
                <c:numCache>
                  <c:formatCode>General</c:formatCode>
                  <c:ptCount val="1058"/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2.8E-3</c:v>
                  </c:pt>
                  <c:pt idx="15">
                    <c:v>2.8E-3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4.0000000000000002E-4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2.8E-3</c:v>
                  </c:pt>
                  <c:pt idx="34">
                    <c:v>2.0999999999999999E-3</c:v>
                  </c:pt>
                  <c:pt idx="35">
                    <c:v>2.8999999999999998E-3</c:v>
                  </c:pt>
                  <c:pt idx="36">
                    <c:v>2.5999999999999999E-3</c:v>
                  </c:pt>
                  <c:pt idx="37">
                    <c:v>5.9999999999999995E-4</c:v>
                  </c:pt>
                  <c:pt idx="38">
                    <c:v>6.9999999999999999E-4</c:v>
                  </c:pt>
                  <c:pt idx="39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456-44B0-83BE-3E0DF1FCB69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2.8E-3</c:v>
                  </c:pt>
                  <c:pt idx="15">
                    <c:v>2.8E-3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2.9999999999999997E-4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2.8E-3</c:v>
                  </c:pt>
                  <c:pt idx="15">
                    <c:v>2.8E-3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">
                  <c:v>1.9400000019231811E-4</c:v>
                </c:pt>
                <c:pt idx="2">
                  <c:v>1.4071999976295047E-3</c:v>
                </c:pt>
                <c:pt idx="3">
                  <c:v>1.4071999976295047E-3</c:v>
                </c:pt>
                <c:pt idx="4">
                  <c:v>1.6995999976643361E-3</c:v>
                </c:pt>
                <c:pt idx="5">
                  <c:v>-1.3327999986358918E-3</c:v>
                </c:pt>
                <c:pt idx="6">
                  <c:v>-1.1195999977644533E-3</c:v>
                </c:pt>
                <c:pt idx="7">
                  <c:v>-2.1520000154851004E-4</c:v>
                </c:pt>
                <c:pt idx="8">
                  <c:v>-3.4759999834932387E-4</c:v>
                </c:pt>
                <c:pt idx="9">
                  <c:v>-1.1420000009820797E-3</c:v>
                </c:pt>
                <c:pt idx="10">
                  <c:v>5.0399998144712299E-5</c:v>
                </c:pt>
                <c:pt idx="11">
                  <c:v>2.4080000002868474E-4</c:v>
                </c:pt>
                <c:pt idx="12">
                  <c:v>-2.2667999946861528E-3</c:v>
                </c:pt>
                <c:pt idx="13">
                  <c:v>1.6400001186411828E-5</c:v>
                </c:pt>
                <c:pt idx="14">
                  <c:v>3.2263999964925461E-3</c:v>
                </c:pt>
                <c:pt idx="15">
                  <c:v>3.2263999964925461E-3</c:v>
                </c:pt>
                <c:pt idx="25">
                  <c:v>1.1149600002681836E-2</c:v>
                </c:pt>
                <c:pt idx="26">
                  <c:v>8.6627999990014359E-3</c:v>
                </c:pt>
                <c:pt idx="27">
                  <c:v>1.3555199999245815E-2</c:v>
                </c:pt>
                <c:pt idx="28">
                  <c:v>9.7683999993023463E-3</c:v>
                </c:pt>
                <c:pt idx="29">
                  <c:v>1.1036000003514346E-2</c:v>
                </c:pt>
                <c:pt idx="30">
                  <c:v>1.0449200002767611E-2</c:v>
                </c:pt>
                <c:pt idx="32">
                  <c:v>2.8604799997992814E-2</c:v>
                </c:pt>
                <c:pt idx="33">
                  <c:v>2.4118000008456875E-2</c:v>
                </c:pt>
                <c:pt idx="34">
                  <c:v>3.1460800004424527E-2</c:v>
                </c:pt>
                <c:pt idx="35">
                  <c:v>3.7973999998939689E-2</c:v>
                </c:pt>
                <c:pt idx="36">
                  <c:v>4.0723199999774806E-2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456-44B0-83BE-3E0DF1FCB69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0</c:v>
                </c:pt>
                <c:pt idx="16">
                  <c:v>6.369200003973674E-3</c:v>
                </c:pt>
                <c:pt idx="17">
                  <c:v>2.2573599999304861E-2</c:v>
                </c:pt>
                <c:pt idx="18">
                  <c:v>4.1112000035354868E-3</c:v>
                </c:pt>
                <c:pt idx="19">
                  <c:v>4.8243999990518205E-3</c:v>
                </c:pt>
                <c:pt idx="20">
                  <c:v>4.6036000057938509E-3</c:v>
                </c:pt>
                <c:pt idx="21">
                  <c:v>4.2167999999946915E-3</c:v>
                </c:pt>
                <c:pt idx="22">
                  <c:v>4.5092000000295229E-3</c:v>
                </c:pt>
                <c:pt idx="23">
                  <c:v>3.822400001809001E-3</c:v>
                </c:pt>
                <c:pt idx="24">
                  <c:v>7.1779999998398125E-3</c:v>
                </c:pt>
                <c:pt idx="31">
                  <c:v>8.7052000017138198E-3</c:v>
                </c:pt>
                <c:pt idx="37">
                  <c:v>5.50808001353289E-2</c:v>
                </c:pt>
                <c:pt idx="38">
                  <c:v>5.8380800001032185E-2</c:v>
                </c:pt>
                <c:pt idx="39">
                  <c:v>1.5251600001647603E-2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456-44B0-83BE-3E0DF1FCB69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456-44B0-83BE-3E0DF1FCB69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456-44B0-83BE-3E0DF1FCB69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456-44B0-83BE-3E0DF1FCB69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-1.6942230080689704E-2</c:v>
                </c:pt>
                <c:pt idx="1">
                  <c:v>-1.949966763702243E-3</c:v>
                </c:pt>
                <c:pt idx="2">
                  <c:v>-1.9492370356264579E-3</c:v>
                </c:pt>
                <c:pt idx="3">
                  <c:v>-1.9492370356264579E-3</c:v>
                </c:pt>
                <c:pt idx="4">
                  <c:v>-1.9441289390959692E-3</c:v>
                </c:pt>
                <c:pt idx="5">
                  <c:v>-1.9127506318372452E-3</c:v>
                </c:pt>
                <c:pt idx="6">
                  <c:v>-1.9120209037614619E-3</c:v>
                </c:pt>
                <c:pt idx="7">
                  <c:v>-1.7901563151054914E-3</c:v>
                </c:pt>
                <c:pt idx="8">
                  <c:v>-1.7587780078467691E-3</c:v>
                </c:pt>
                <c:pt idx="9">
                  <c:v>-1.7529401832404937E-3</c:v>
                </c:pt>
                <c:pt idx="10">
                  <c:v>-1.747832086710005E-3</c:v>
                </c:pt>
                <c:pt idx="11">
                  <c:v>-1.7317780690427505E-3</c:v>
                </c:pt>
                <c:pt idx="12">
                  <c:v>-1.7266699725122618E-3</c:v>
                </c:pt>
                <c:pt idx="13">
                  <c:v>-1.5617514273850198E-3</c:v>
                </c:pt>
                <c:pt idx="14">
                  <c:v>1.0059168179479196E-2</c:v>
                </c:pt>
                <c:pt idx="15">
                  <c:v>1.0059168179479196E-2</c:v>
                </c:pt>
                <c:pt idx="16">
                  <c:v>1.1576272849034657E-2</c:v>
                </c:pt>
                <c:pt idx="17">
                  <c:v>1.315759358925913E-2</c:v>
                </c:pt>
                <c:pt idx="18">
                  <c:v>1.3353160713569311E-2</c:v>
                </c:pt>
                <c:pt idx="19">
                  <c:v>1.3353890441645096E-2</c:v>
                </c:pt>
                <c:pt idx="20">
                  <c:v>1.3358268810099799E-2</c:v>
                </c:pt>
                <c:pt idx="21">
                  <c:v>1.3358998538175584E-2</c:v>
                </c:pt>
                <c:pt idx="22">
                  <c:v>1.3364106634706073E-2</c:v>
                </c:pt>
                <c:pt idx="23">
                  <c:v>1.3364836362781858E-2</c:v>
                </c:pt>
                <c:pt idx="24">
                  <c:v>1.382675423475329E-2</c:v>
                </c:pt>
                <c:pt idx="25">
                  <c:v>1.748488107865975E-2</c:v>
                </c:pt>
                <c:pt idx="26">
                  <c:v>1.7485610806735528E-2</c:v>
                </c:pt>
                <c:pt idx="27">
                  <c:v>1.7490718903266023E-2</c:v>
                </c:pt>
                <c:pt idx="28">
                  <c:v>1.7491448631341801E-2</c:v>
                </c:pt>
                <c:pt idx="29">
                  <c:v>1.7522826938600525E-2</c:v>
                </c:pt>
                <c:pt idx="30">
                  <c:v>1.7523556666676311E-2</c:v>
                </c:pt>
                <c:pt idx="31">
                  <c:v>1.7581934912739055E-2</c:v>
                </c:pt>
                <c:pt idx="32">
                  <c:v>2.3640867125975702E-2</c:v>
                </c:pt>
                <c:pt idx="33">
                  <c:v>2.364159685405148E-2</c:v>
                </c:pt>
                <c:pt idx="34">
                  <c:v>2.3699245372038439E-2</c:v>
                </c:pt>
                <c:pt idx="35">
                  <c:v>2.3699975100114224E-2</c:v>
                </c:pt>
                <c:pt idx="36">
                  <c:v>2.5510430456134953E-2</c:v>
                </c:pt>
                <c:pt idx="37">
                  <c:v>2.9281665151787966E-2</c:v>
                </c:pt>
                <c:pt idx="38">
                  <c:v>2.9281665151787966E-2</c:v>
                </c:pt>
                <c:pt idx="39">
                  <c:v>3.2634035931940822E-2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456-44B0-83BE-3E0DF1FCB69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Active!$U$21:$U$993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456-44B0-83BE-3E0DF1FCB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6351824"/>
        <c:axId val="1"/>
      </c:scatterChart>
      <c:valAx>
        <c:axId val="596351824"/>
        <c:scaling>
          <c:orientation val="minMax"/>
          <c:max val="35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0624337175244394"/>
              <c:y val="0.922064848601241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1042641408954321E-2"/>
              <c:y val="0.28912873695666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3518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316656702241783"/>
          <c:y val="0.80792810959605654"/>
          <c:w val="0.78352248779887967"/>
          <c:h val="0.158536905447794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V0345 Gem - O-C Diagr.</a:t>
            </a:r>
          </a:p>
        </c:rich>
      </c:tx>
      <c:layout>
        <c:manualLayout>
          <c:xMode val="edge"/>
          <c:yMode val="edge"/>
          <c:x val="0.36692614322759881"/>
          <c:y val="4.30784449816113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30962078016109"/>
          <c:y val="0.14732243575935988"/>
          <c:w val="0.81181330594545242"/>
          <c:h val="0.61405675354410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Active!$H$21:$H$996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E99-4B50-9EF6-9DB88FE9D5A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Active!$D$21:$D$1078</c:f>
                <c:numCache>
                  <c:formatCode>General</c:formatCode>
                  <c:ptCount val="1058"/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2.8E-3</c:v>
                  </c:pt>
                  <c:pt idx="15">
                    <c:v>2.8E-3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4.0000000000000002E-4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2.8E-3</c:v>
                  </c:pt>
                  <c:pt idx="34">
                    <c:v>2.0999999999999999E-3</c:v>
                  </c:pt>
                  <c:pt idx="35">
                    <c:v>2.8999999999999998E-3</c:v>
                  </c:pt>
                  <c:pt idx="36">
                    <c:v>2.5999999999999999E-3</c:v>
                  </c:pt>
                  <c:pt idx="37">
                    <c:v>5.9999999999999995E-4</c:v>
                  </c:pt>
                  <c:pt idx="38">
                    <c:v>6.9999999999999999E-4</c:v>
                  </c:pt>
                  <c:pt idx="39">
                    <c:v>1.9000000000000001E-4</c:v>
                  </c:pt>
                </c:numCache>
              </c:numRef>
            </c:plus>
            <c:minus>
              <c:numRef>
                <c:f>Active!$D$21:$D$1078</c:f>
                <c:numCache>
                  <c:formatCode>General</c:formatCode>
                  <c:ptCount val="1058"/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2.8E-3</c:v>
                  </c:pt>
                  <c:pt idx="15">
                    <c:v>2.8E-3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2.9999999999999997E-4</c:v>
                  </c:pt>
                  <c:pt idx="22">
                    <c:v>2.0000000000000001E-4</c:v>
                  </c:pt>
                  <c:pt idx="23">
                    <c:v>4.0000000000000002E-4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1E-4</c:v>
                  </c:pt>
                  <c:pt idx="27">
                    <c:v>1E-4</c:v>
                  </c:pt>
                  <c:pt idx="28">
                    <c:v>2.0000000000000001E-4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1E-3</c:v>
                  </c:pt>
                  <c:pt idx="32">
                    <c:v>1.2999999999999999E-3</c:v>
                  </c:pt>
                  <c:pt idx="33">
                    <c:v>2.8E-3</c:v>
                  </c:pt>
                  <c:pt idx="34">
                    <c:v>2.0999999999999999E-3</c:v>
                  </c:pt>
                  <c:pt idx="35">
                    <c:v>2.8999999999999998E-3</c:v>
                  </c:pt>
                  <c:pt idx="36">
                    <c:v>2.5999999999999999E-3</c:v>
                  </c:pt>
                  <c:pt idx="37">
                    <c:v>5.9999999999999995E-4</c:v>
                  </c:pt>
                  <c:pt idx="38">
                    <c:v>6.9999999999999999E-4</c:v>
                  </c:pt>
                  <c:pt idx="39">
                    <c:v>1.9000000000000001E-4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Active!$I$21:$I$996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E99-4B50-9EF6-9DB88FE9D5A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Active!$D$21:$D$42</c:f>
                <c:numCache>
                  <c:formatCode>General</c:formatCode>
                  <c:ptCount val="22"/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2.8E-3</c:v>
                  </c:pt>
                  <c:pt idx="15">
                    <c:v>2.8E-3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2.9999999999999997E-4</c:v>
                  </c:pt>
                </c:numCache>
              </c:numRef>
            </c:plus>
            <c:minus>
              <c:numRef>
                <c:f>Active!$D$21:$D$42</c:f>
                <c:numCache>
                  <c:formatCode>General</c:formatCode>
                  <c:ptCount val="22"/>
                  <c:pt idx="1">
                    <c:v>4.0000000000000002E-4</c:v>
                  </c:pt>
                  <c:pt idx="2">
                    <c:v>2.9999999999999997E-4</c:v>
                  </c:pt>
                  <c:pt idx="3">
                    <c:v>2.9999999999999997E-4</c:v>
                  </c:pt>
                  <c:pt idx="4">
                    <c:v>2.9999999999999997E-4</c:v>
                  </c:pt>
                  <c:pt idx="5">
                    <c:v>4.0000000000000002E-4</c:v>
                  </c:pt>
                  <c:pt idx="6">
                    <c:v>8.0000000000000004E-4</c:v>
                  </c:pt>
                  <c:pt idx="7">
                    <c:v>2.0000000000000001E-4</c:v>
                  </c:pt>
                  <c:pt idx="8">
                    <c:v>2.0000000000000001E-4</c:v>
                  </c:pt>
                  <c:pt idx="9">
                    <c:v>2.0000000000000001E-4</c:v>
                  </c:pt>
                  <c:pt idx="10">
                    <c:v>5.0000000000000001E-4</c:v>
                  </c:pt>
                  <c:pt idx="11">
                    <c:v>5.0000000000000001E-4</c:v>
                  </c:pt>
                  <c:pt idx="12">
                    <c:v>5.9999999999999995E-4</c:v>
                  </c:pt>
                  <c:pt idx="13">
                    <c:v>4.0000000000000002E-4</c:v>
                  </c:pt>
                  <c:pt idx="14">
                    <c:v>2.8E-3</c:v>
                  </c:pt>
                  <c:pt idx="15">
                    <c:v>2.8E-3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2.9999999999999997E-4</c:v>
                  </c:pt>
                  <c:pt idx="19">
                    <c:v>2.9999999999999997E-4</c:v>
                  </c:pt>
                  <c:pt idx="20">
                    <c:v>4.0000000000000002E-4</c:v>
                  </c:pt>
                  <c:pt idx="21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Active!$J$21:$J$996</c:f>
              <c:numCache>
                <c:formatCode>General</c:formatCode>
                <c:ptCount val="976"/>
                <c:pt idx="1">
                  <c:v>1.9400000019231811E-4</c:v>
                </c:pt>
                <c:pt idx="2">
                  <c:v>1.4071999976295047E-3</c:v>
                </c:pt>
                <c:pt idx="3">
                  <c:v>1.4071999976295047E-3</c:v>
                </c:pt>
                <c:pt idx="4">
                  <c:v>1.6995999976643361E-3</c:v>
                </c:pt>
                <c:pt idx="5">
                  <c:v>-1.3327999986358918E-3</c:v>
                </c:pt>
                <c:pt idx="6">
                  <c:v>-1.1195999977644533E-3</c:v>
                </c:pt>
                <c:pt idx="7">
                  <c:v>-2.1520000154851004E-4</c:v>
                </c:pt>
                <c:pt idx="8">
                  <c:v>-3.4759999834932387E-4</c:v>
                </c:pt>
                <c:pt idx="9">
                  <c:v>-1.1420000009820797E-3</c:v>
                </c:pt>
                <c:pt idx="10">
                  <c:v>5.0399998144712299E-5</c:v>
                </c:pt>
                <c:pt idx="11">
                  <c:v>2.4080000002868474E-4</c:v>
                </c:pt>
                <c:pt idx="12">
                  <c:v>-2.2667999946861528E-3</c:v>
                </c:pt>
                <c:pt idx="13">
                  <c:v>1.6400001186411828E-5</c:v>
                </c:pt>
                <c:pt idx="14">
                  <c:v>3.2263999964925461E-3</c:v>
                </c:pt>
                <c:pt idx="15">
                  <c:v>3.2263999964925461E-3</c:v>
                </c:pt>
                <c:pt idx="25">
                  <c:v>1.1149600002681836E-2</c:v>
                </c:pt>
                <c:pt idx="26">
                  <c:v>8.6627999990014359E-3</c:v>
                </c:pt>
                <c:pt idx="27">
                  <c:v>1.3555199999245815E-2</c:v>
                </c:pt>
                <c:pt idx="28">
                  <c:v>9.7683999993023463E-3</c:v>
                </c:pt>
                <c:pt idx="29">
                  <c:v>1.1036000003514346E-2</c:v>
                </c:pt>
                <c:pt idx="30">
                  <c:v>1.0449200002767611E-2</c:v>
                </c:pt>
                <c:pt idx="32">
                  <c:v>2.8604799997992814E-2</c:v>
                </c:pt>
                <c:pt idx="33">
                  <c:v>2.4118000008456875E-2</c:v>
                </c:pt>
                <c:pt idx="34">
                  <c:v>3.1460800004424527E-2</c:v>
                </c:pt>
                <c:pt idx="35">
                  <c:v>3.7973999998939689E-2</c:v>
                </c:pt>
                <c:pt idx="36">
                  <c:v>4.0723199999774806E-2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E99-4B50-9EF6-9DB88FE9D5A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Active!$K$21:$K$996</c:f>
              <c:numCache>
                <c:formatCode>General</c:formatCode>
                <c:ptCount val="976"/>
                <c:pt idx="0">
                  <c:v>0</c:v>
                </c:pt>
                <c:pt idx="16">
                  <c:v>6.369200003973674E-3</c:v>
                </c:pt>
                <c:pt idx="17">
                  <c:v>2.2573599999304861E-2</c:v>
                </c:pt>
                <c:pt idx="18">
                  <c:v>4.1112000035354868E-3</c:v>
                </c:pt>
                <c:pt idx="19">
                  <c:v>4.8243999990518205E-3</c:v>
                </c:pt>
                <c:pt idx="20">
                  <c:v>4.6036000057938509E-3</c:v>
                </c:pt>
                <c:pt idx="21">
                  <c:v>4.2167999999946915E-3</c:v>
                </c:pt>
                <c:pt idx="22">
                  <c:v>4.5092000000295229E-3</c:v>
                </c:pt>
                <c:pt idx="23">
                  <c:v>3.822400001809001E-3</c:v>
                </c:pt>
                <c:pt idx="24">
                  <c:v>7.1779999998398125E-3</c:v>
                </c:pt>
                <c:pt idx="31">
                  <c:v>8.7052000017138198E-3</c:v>
                </c:pt>
                <c:pt idx="37">
                  <c:v>5.50808001353289E-2</c:v>
                </c:pt>
                <c:pt idx="38">
                  <c:v>5.8380800001032185E-2</c:v>
                </c:pt>
                <c:pt idx="39">
                  <c:v>1.5251600001647603E-2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E99-4B50-9EF6-9DB88FE9D5A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Active!$L$21:$L$996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E99-4B50-9EF6-9DB88FE9D5A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Active!$M$21:$M$996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E99-4B50-9EF6-9DB88FE9D5A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Active!$N$21:$N$996</c:f>
              <c:numCache>
                <c:formatCode>General</c:formatCode>
                <c:ptCount val="97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E99-4B50-9EF6-9DB88FE9D5A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Active!$F$21:$F$996</c:f>
              <c:numCache>
                <c:formatCode>General</c:formatCode>
                <c:ptCount val="976"/>
                <c:pt idx="0">
                  <c:v>0</c:v>
                </c:pt>
                <c:pt idx="1">
                  <c:v>10272.5</c:v>
                </c:pt>
                <c:pt idx="2">
                  <c:v>10273</c:v>
                </c:pt>
                <c:pt idx="3">
                  <c:v>10273</c:v>
                </c:pt>
                <c:pt idx="4">
                  <c:v>10276.5</c:v>
                </c:pt>
                <c:pt idx="5">
                  <c:v>10298</c:v>
                </c:pt>
                <c:pt idx="6">
                  <c:v>10298.5</c:v>
                </c:pt>
                <c:pt idx="7">
                  <c:v>10382</c:v>
                </c:pt>
                <c:pt idx="8">
                  <c:v>10403.5</c:v>
                </c:pt>
                <c:pt idx="9">
                  <c:v>10407.5</c:v>
                </c:pt>
                <c:pt idx="10">
                  <c:v>10411</c:v>
                </c:pt>
                <c:pt idx="11">
                  <c:v>10422</c:v>
                </c:pt>
                <c:pt idx="12">
                  <c:v>10425.5</c:v>
                </c:pt>
                <c:pt idx="13">
                  <c:v>10538.5</c:v>
                </c:pt>
                <c:pt idx="14">
                  <c:v>18501</c:v>
                </c:pt>
                <c:pt idx="15">
                  <c:v>18501</c:v>
                </c:pt>
                <c:pt idx="16">
                  <c:v>19540.5</c:v>
                </c:pt>
                <c:pt idx="17">
                  <c:v>20624</c:v>
                </c:pt>
                <c:pt idx="18">
                  <c:v>20758</c:v>
                </c:pt>
                <c:pt idx="19">
                  <c:v>20758.5</c:v>
                </c:pt>
                <c:pt idx="20">
                  <c:v>20761.5</c:v>
                </c:pt>
                <c:pt idx="21">
                  <c:v>20762</c:v>
                </c:pt>
                <c:pt idx="22">
                  <c:v>20765.5</c:v>
                </c:pt>
                <c:pt idx="23">
                  <c:v>20766</c:v>
                </c:pt>
                <c:pt idx="24">
                  <c:v>21082.5</c:v>
                </c:pt>
                <c:pt idx="25">
                  <c:v>23589</c:v>
                </c:pt>
                <c:pt idx="26">
                  <c:v>23589.5</c:v>
                </c:pt>
                <c:pt idx="27">
                  <c:v>23593</c:v>
                </c:pt>
                <c:pt idx="28">
                  <c:v>23593.5</c:v>
                </c:pt>
                <c:pt idx="29">
                  <c:v>23615</c:v>
                </c:pt>
                <c:pt idx="30">
                  <c:v>23615.5</c:v>
                </c:pt>
                <c:pt idx="31">
                  <c:v>23655.5</c:v>
                </c:pt>
                <c:pt idx="32">
                  <c:v>27807</c:v>
                </c:pt>
                <c:pt idx="33">
                  <c:v>27807.5</c:v>
                </c:pt>
                <c:pt idx="34">
                  <c:v>27847</c:v>
                </c:pt>
                <c:pt idx="35">
                  <c:v>27847.5</c:v>
                </c:pt>
                <c:pt idx="36">
                  <c:v>29088</c:v>
                </c:pt>
                <c:pt idx="37">
                  <c:v>31672</c:v>
                </c:pt>
                <c:pt idx="38">
                  <c:v>31672</c:v>
                </c:pt>
                <c:pt idx="39">
                  <c:v>33969</c:v>
                </c:pt>
              </c:numCache>
            </c:numRef>
          </c:xVal>
          <c:yVal>
            <c:numRef>
              <c:f>Active!$O$21:$O$996</c:f>
              <c:numCache>
                <c:formatCode>General</c:formatCode>
                <c:ptCount val="976"/>
                <c:pt idx="0">
                  <c:v>-1.6942230080689704E-2</c:v>
                </c:pt>
                <c:pt idx="1">
                  <c:v>-1.949966763702243E-3</c:v>
                </c:pt>
                <c:pt idx="2">
                  <c:v>-1.9492370356264579E-3</c:v>
                </c:pt>
                <c:pt idx="3">
                  <c:v>-1.9492370356264579E-3</c:v>
                </c:pt>
                <c:pt idx="4">
                  <c:v>-1.9441289390959692E-3</c:v>
                </c:pt>
                <c:pt idx="5">
                  <c:v>-1.9127506318372452E-3</c:v>
                </c:pt>
                <c:pt idx="6">
                  <c:v>-1.9120209037614619E-3</c:v>
                </c:pt>
                <c:pt idx="7">
                  <c:v>-1.7901563151054914E-3</c:v>
                </c:pt>
                <c:pt idx="8">
                  <c:v>-1.7587780078467691E-3</c:v>
                </c:pt>
                <c:pt idx="9">
                  <c:v>-1.7529401832404937E-3</c:v>
                </c:pt>
                <c:pt idx="10">
                  <c:v>-1.747832086710005E-3</c:v>
                </c:pt>
                <c:pt idx="11">
                  <c:v>-1.7317780690427505E-3</c:v>
                </c:pt>
                <c:pt idx="12">
                  <c:v>-1.7266699725122618E-3</c:v>
                </c:pt>
                <c:pt idx="13">
                  <c:v>-1.5617514273850198E-3</c:v>
                </c:pt>
                <c:pt idx="14">
                  <c:v>1.0059168179479196E-2</c:v>
                </c:pt>
                <c:pt idx="15">
                  <c:v>1.0059168179479196E-2</c:v>
                </c:pt>
                <c:pt idx="16">
                  <c:v>1.1576272849034657E-2</c:v>
                </c:pt>
                <c:pt idx="17">
                  <c:v>1.315759358925913E-2</c:v>
                </c:pt>
                <c:pt idx="18">
                  <c:v>1.3353160713569311E-2</c:v>
                </c:pt>
                <c:pt idx="19">
                  <c:v>1.3353890441645096E-2</c:v>
                </c:pt>
                <c:pt idx="20">
                  <c:v>1.3358268810099799E-2</c:v>
                </c:pt>
                <c:pt idx="21">
                  <c:v>1.3358998538175584E-2</c:v>
                </c:pt>
                <c:pt idx="22">
                  <c:v>1.3364106634706073E-2</c:v>
                </c:pt>
                <c:pt idx="23">
                  <c:v>1.3364836362781858E-2</c:v>
                </c:pt>
                <c:pt idx="24">
                  <c:v>1.382675423475329E-2</c:v>
                </c:pt>
                <c:pt idx="25">
                  <c:v>1.748488107865975E-2</c:v>
                </c:pt>
                <c:pt idx="26">
                  <c:v>1.7485610806735528E-2</c:v>
                </c:pt>
                <c:pt idx="27">
                  <c:v>1.7490718903266023E-2</c:v>
                </c:pt>
                <c:pt idx="28">
                  <c:v>1.7491448631341801E-2</c:v>
                </c:pt>
                <c:pt idx="29">
                  <c:v>1.7522826938600525E-2</c:v>
                </c:pt>
                <c:pt idx="30">
                  <c:v>1.7523556666676311E-2</c:v>
                </c:pt>
                <c:pt idx="31">
                  <c:v>1.7581934912739055E-2</c:v>
                </c:pt>
                <c:pt idx="32">
                  <c:v>2.3640867125975702E-2</c:v>
                </c:pt>
                <c:pt idx="33">
                  <c:v>2.364159685405148E-2</c:v>
                </c:pt>
                <c:pt idx="34">
                  <c:v>2.3699245372038439E-2</c:v>
                </c:pt>
                <c:pt idx="35">
                  <c:v>2.3699975100114224E-2</c:v>
                </c:pt>
                <c:pt idx="36">
                  <c:v>2.5510430456134953E-2</c:v>
                </c:pt>
                <c:pt idx="37">
                  <c:v>2.9281665151787966E-2</c:v>
                </c:pt>
                <c:pt idx="38">
                  <c:v>2.9281665151787966E-2</c:v>
                </c:pt>
                <c:pt idx="39">
                  <c:v>3.2634035931940822E-2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E99-4B50-9EF6-9DB88FE9D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8701856"/>
        <c:axId val="1"/>
      </c:scatterChart>
      <c:valAx>
        <c:axId val="598701856"/>
        <c:scaling>
          <c:orientation val="minMax"/>
          <c:max val="11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760269471563438"/>
              <c:y val="0.926413453637444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1.0000000000000002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3.2508312772747482E-2"/>
              <c:y val="0.276933362053147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8701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258064516129032"/>
          <c:y val="0.80851063829787229"/>
          <c:w val="0.782258064516129"/>
          <c:h val="0.15805471124620063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V345 Gem - O-C Diagr.</a:t>
            </a:r>
          </a:p>
        </c:rich>
      </c:tx>
      <c:layout>
        <c:manualLayout>
          <c:xMode val="edge"/>
          <c:yMode val="edge"/>
          <c:x val="0.3681940976890084"/>
          <c:y val="4.361510195840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4587767026752"/>
          <c:y val="0.20249916168853374"/>
          <c:w val="0.73638825427929711"/>
          <c:h val="0.392536836503926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88E-452E-9725-6BB0EAAAB717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(old)'!$D$21:$D$1080</c:f>
                <c:numCache>
                  <c:formatCode>General</c:formatCode>
                  <c:ptCount val="1060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(old)'!$D$21:$D$1080</c:f>
                <c:numCache>
                  <c:formatCode>General</c:formatCode>
                  <c:ptCount val="1060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0">
                  <c:v>1.9400000019231811E-4</c:v>
                </c:pt>
                <c:pt idx="1">
                  <c:v>1.4071999976295047E-3</c:v>
                </c:pt>
                <c:pt idx="2">
                  <c:v>1.6995999976643361E-3</c:v>
                </c:pt>
                <c:pt idx="3">
                  <c:v>-1.3327999986358918E-3</c:v>
                </c:pt>
                <c:pt idx="4">
                  <c:v>-1.1195999977644533E-3</c:v>
                </c:pt>
                <c:pt idx="5">
                  <c:v>-2.1520000154851004E-4</c:v>
                </c:pt>
                <c:pt idx="6">
                  <c:v>-3.4759999834932387E-4</c:v>
                </c:pt>
                <c:pt idx="7">
                  <c:v>-1.1420000009820797E-3</c:v>
                </c:pt>
                <c:pt idx="8">
                  <c:v>5.0399998144712299E-5</c:v>
                </c:pt>
                <c:pt idx="9">
                  <c:v>2.4080000002868474E-4</c:v>
                </c:pt>
                <c:pt idx="10">
                  <c:v>-2.2667999946861528E-3</c:v>
                </c:pt>
                <c:pt idx="11">
                  <c:v>1.6400001186411828E-5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88E-452E-9725-6BB0EAAAB717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(old)'!$D$21:$D$49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(old)'!$D$21:$D$49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  <c:pt idx="12">
                  <c:v>6.369200003973674E-3</c:v>
                </c:pt>
                <c:pt idx="13">
                  <c:v>2.2573599999304861E-2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88E-452E-9725-6BB0EAAAB717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88E-452E-9725-6BB0EAAAB717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88E-452E-9725-6BB0EAAAB717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88E-452E-9725-6BB0EAAAB717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88E-452E-9725-6BB0EAAAB717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-4.4636854261146178E-4</c:v>
                </c:pt>
                <c:pt idx="1">
                  <c:v>-4.4558869003407525E-4</c:v>
                </c:pt>
                <c:pt idx="2">
                  <c:v>-4.4012972199237999E-4</c:v>
                </c:pt>
                <c:pt idx="3">
                  <c:v>-4.0659606116482186E-4</c:v>
                </c:pt>
                <c:pt idx="4">
                  <c:v>-4.058162085874388E-4</c:v>
                </c:pt>
                <c:pt idx="5">
                  <c:v>-2.7558082816413199E-4</c:v>
                </c:pt>
                <c:pt idx="6">
                  <c:v>-2.4204716733657386E-4</c:v>
                </c:pt>
                <c:pt idx="7">
                  <c:v>-2.3580834671749207E-4</c:v>
                </c:pt>
                <c:pt idx="8">
                  <c:v>-2.303493786757968E-4</c:v>
                </c:pt>
                <c:pt idx="9">
                  <c:v>-2.1319262197332448E-4</c:v>
                </c:pt>
                <c:pt idx="10">
                  <c:v>-2.0773365393162921E-4</c:v>
                </c:pt>
                <c:pt idx="11">
                  <c:v>-3.148697144260415E-5</c:v>
                </c:pt>
                <c:pt idx="12">
                  <c:v>1.4008978831798184E-2</c:v>
                </c:pt>
                <c:pt idx="13">
                  <c:v>1.569891936699163E-2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88E-452E-9725-6BB0EAAAB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869016"/>
        <c:axId val="1"/>
      </c:scatterChart>
      <c:valAx>
        <c:axId val="734869016"/>
        <c:scaling>
          <c:orientation val="minMax"/>
          <c:max val="25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244243859761432"/>
              <c:y val="0.69161251766606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2729616115058779E-2"/>
              <c:y val="0.30530635978195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8690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837432516057443"/>
          <c:y val="0.80307821522309708"/>
          <c:w val="0.93333486972665003"/>
          <c:h val="0.9630785382596405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V345 Gem - O-C Diagr.</a:t>
            </a:r>
          </a:p>
        </c:rich>
      </c:tx>
      <c:layout>
        <c:manualLayout>
          <c:xMode val="edge"/>
          <c:yMode val="edge"/>
          <c:x val="0.36191668783337566"/>
          <c:y val="4.3480025119559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59398107537432"/>
          <c:y val="0.20187043298379687"/>
          <c:w val="0.72542086103500836"/>
          <c:h val="0.332309789681019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005-4C14-8991-1C5E9494DD8A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(old)'!$D$21:$D$1080</c:f>
                <c:numCache>
                  <c:formatCode>General</c:formatCode>
                  <c:ptCount val="1060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(old)'!$D$21:$D$1080</c:f>
                <c:numCache>
                  <c:formatCode>General</c:formatCode>
                  <c:ptCount val="1060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(old)'!$I$21:$I$998</c:f>
              <c:numCache>
                <c:formatCode>General</c:formatCode>
                <c:ptCount val="978"/>
                <c:pt idx="0">
                  <c:v>1.9400000019231811E-4</c:v>
                </c:pt>
                <c:pt idx="1">
                  <c:v>1.4071999976295047E-3</c:v>
                </c:pt>
                <c:pt idx="2">
                  <c:v>1.6995999976643361E-3</c:v>
                </c:pt>
                <c:pt idx="3">
                  <c:v>-1.3327999986358918E-3</c:v>
                </c:pt>
                <c:pt idx="4">
                  <c:v>-1.1195999977644533E-3</c:v>
                </c:pt>
                <c:pt idx="5">
                  <c:v>-2.1520000154851004E-4</c:v>
                </c:pt>
                <c:pt idx="6">
                  <c:v>-3.4759999834932387E-4</c:v>
                </c:pt>
                <c:pt idx="7">
                  <c:v>-1.1420000009820797E-3</c:v>
                </c:pt>
                <c:pt idx="8">
                  <c:v>5.0399998144712299E-5</c:v>
                </c:pt>
                <c:pt idx="9">
                  <c:v>2.4080000002868474E-4</c:v>
                </c:pt>
                <c:pt idx="10">
                  <c:v>-2.2667999946861528E-3</c:v>
                </c:pt>
                <c:pt idx="11">
                  <c:v>1.6400001186411828E-5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005-4C14-8991-1C5E9494DD8A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(old)'!$D$21:$D$49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'A (old)'!$D$21:$D$49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(old)'!$J$21:$J$998</c:f>
              <c:numCache>
                <c:formatCode>General</c:formatCode>
                <c:ptCount val="978"/>
                <c:pt idx="12">
                  <c:v>6.369200003973674E-3</c:v>
                </c:pt>
                <c:pt idx="13">
                  <c:v>2.2573599999304861E-2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005-4C14-8991-1C5E9494DD8A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005-4C14-8991-1C5E9494DD8A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005-4C14-8991-1C5E9494DD8A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005-4C14-8991-1C5E9494DD8A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005-4C14-8991-1C5E9494DD8A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(old)'!$F$21:$F$998</c:f>
              <c:numCache>
                <c:formatCode>General</c:formatCode>
                <c:ptCount val="978"/>
                <c:pt idx="0">
                  <c:v>10272.5</c:v>
                </c:pt>
                <c:pt idx="1">
                  <c:v>10273</c:v>
                </c:pt>
                <c:pt idx="2">
                  <c:v>10276.5</c:v>
                </c:pt>
                <c:pt idx="3">
                  <c:v>10298</c:v>
                </c:pt>
                <c:pt idx="4">
                  <c:v>10298.5</c:v>
                </c:pt>
                <c:pt idx="5">
                  <c:v>10382</c:v>
                </c:pt>
                <c:pt idx="6">
                  <c:v>10403.5</c:v>
                </c:pt>
                <c:pt idx="7">
                  <c:v>10407.5</c:v>
                </c:pt>
                <c:pt idx="8">
                  <c:v>10411</c:v>
                </c:pt>
                <c:pt idx="9">
                  <c:v>10422</c:v>
                </c:pt>
                <c:pt idx="10">
                  <c:v>10425.5</c:v>
                </c:pt>
                <c:pt idx="11">
                  <c:v>10538.5</c:v>
                </c:pt>
                <c:pt idx="12">
                  <c:v>19540.5</c:v>
                </c:pt>
                <c:pt idx="13">
                  <c:v>20624</c:v>
                </c:pt>
              </c:numCache>
            </c:numRef>
          </c:xVal>
          <c:yVal>
            <c:numRef>
              <c:f>'A (old)'!$O$21:$O$998</c:f>
              <c:numCache>
                <c:formatCode>General</c:formatCode>
                <c:ptCount val="978"/>
                <c:pt idx="0">
                  <c:v>-4.4636854261146178E-4</c:v>
                </c:pt>
                <c:pt idx="1">
                  <c:v>-4.4558869003407525E-4</c:v>
                </c:pt>
                <c:pt idx="2">
                  <c:v>-4.4012972199237999E-4</c:v>
                </c:pt>
                <c:pt idx="3">
                  <c:v>-4.0659606116482186E-4</c:v>
                </c:pt>
                <c:pt idx="4">
                  <c:v>-4.058162085874388E-4</c:v>
                </c:pt>
                <c:pt idx="5">
                  <c:v>-2.7558082816413199E-4</c:v>
                </c:pt>
                <c:pt idx="6">
                  <c:v>-2.4204716733657386E-4</c:v>
                </c:pt>
                <c:pt idx="7">
                  <c:v>-2.3580834671749207E-4</c:v>
                </c:pt>
                <c:pt idx="8">
                  <c:v>-2.303493786757968E-4</c:v>
                </c:pt>
                <c:pt idx="9">
                  <c:v>-2.1319262197332448E-4</c:v>
                </c:pt>
                <c:pt idx="10">
                  <c:v>-2.0773365393162921E-4</c:v>
                </c:pt>
                <c:pt idx="11">
                  <c:v>-3.148697144260415E-5</c:v>
                </c:pt>
                <c:pt idx="12">
                  <c:v>1.4008978831798184E-2</c:v>
                </c:pt>
                <c:pt idx="13">
                  <c:v>1.569891936699163E-2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005-4C14-8991-1C5E9494D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8473096"/>
        <c:axId val="1"/>
      </c:scatterChart>
      <c:valAx>
        <c:axId val="738473096"/>
        <c:scaling>
          <c:orientation val="minMax"/>
          <c:max val="11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287511641689945"/>
              <c:y val="0.69257072927233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4605706544746422E-2"/>
              <c:y val="0.27330145081558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847309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193548387096773"/>
          <c:y val="0.81288343558282206"/>
          <c:w val="0.92096774193548381"/>
          <c:h val="0.972392638036809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V345 Gem - O-C Diagr.</a:t>
            </a:r>
          </a:p>
        </c:rich>
      </c:tx>
      <c:layout>
        <c:manualLayout>
          <c:xMode val="edge"/>
          <c:yMode val="edge"/>
          <c:x val="0.3681940976890084"/>
          <c:y val="4.3615101958409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394587767026752"/>
          <c:y val="0.20249916168853374"/>
          <c:w val="0.73184264777140018"/>
          <c:h val="0.3925368365039269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9FB-4201-B44D-353BCCB607D6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'C'!$D$21:$D$1080</c:f>
                <c:numCache>
                  <c:formatCode>General</c:formatCode>
                  <c:ptCount val="1060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'C'!$D$21:$D$1080</c:f>
                <c:numCache>
                  <c:formatCode>General</c:formatCode>
                  <c:ptCount val="1060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'C'!$I$21:$I$998</c:f>
              <c:numCache>
                <c:formatCode>General</c:formatCode>
                <c:ptCount val="978"/>
                <c:pt idx="0">
                  <c:v>1.432699391443748E-3</c:v>
                </c:pt>
                <c:pt idx="1">
                  <c:v>2.6380770577816293E-3</c:v>
                </c:pt>
                <c:pt idx="2">
                  <c:v>2.8757207473972812E-3</c:v>
                </c:pt>
                <c:pt idx="3">
                  <c:v>-4.9303941341349855E-4</c:v>
                </c:pt>
                <c:pt idx="4">
                  <c:v>-2.8766174364136532E-4</c:v>
                </c:pt>
                <c:pt idx="5">
                  <c:v>-6.8959077179897577E-4</c:v>
                </c:pt>
                <c:pt idx="6">
                  <c:v>-1.158350940386299E-3</c:v>
                </c:pt>
                <c:pt idx="7">
                  <c:v>-2.015329577261582E-3</c:v>
                </c:pt>
                <c:pt idx="8">
                  <c:v>-8.7768588127801195E-4</c:v>
                </c:pt>
                <c:pt idx="9">
                  <c:v>-8.5937712719896808E-4</c:v>
                </c:pt>
                <c:pt idx="10">
                  <c:v>-3.4217334323329851E-3</c:v>
                </c:pt>
                <c:pt idx="11">
                  <c:v>-2.906379901105538E-3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9FB-4201-B44D-353BCCB607D6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'C'!$D$21:$D$49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'C'!$D$21:$D$49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'C'!$J$21:$J$998</c:f>
              <c:numCache>
                <c:formatCode>General</c:formatCode>
                <c:ptCount val="978"/>
                <c:pt idx="12">
                  <c:v>7.8223310993053019E-6</c:v>
                </c:pt>
                <c:pt idx="13">
                  <c:v>-7.3876567330444232E-4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9FB-4201-B44D-353BCCB607D6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9FB-4201-B44D-353BCCB607D6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9FB-4201-B44D-353BCCB607D6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9FB-4201-B44D-353BCCB607D6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9FB-4201-B44D-353BCCB607D6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'C'!$O$21:$O$998</c:f>
              <c:numCache>
                <c:formatCode>General</c:formatCode>
                <c:ptCount val="978"/>
                <c:pt idx="0">
                  <c:v>-4.6382820981562706E-4</c:v>
                </c:pt>
                <c:pt idx="1">
                  <c:v>-4.6382820981554472E-4</c:v>
                </c:pt>
                <c:pt idx="2">
                  <c:v>-4.6382820981496819E-4</c:v>
                </c:pt>
                <c:pt idx="3">
                  <c:v>-4.638282098114267E-4</c:v>
                </c:pt>
                <c:pt idx="4">
                  <c:v>-4.6382820981134436E-4</c:v>
                </c:pt>
                <c:pt idx="5">
                  <c:v>-4.6382820979759033E-4</c:v>
                </c:pt>
                <c:pt idx="6">
                  <c:v>-4.6382820979404884E-4</c:v>
                </c:pt>
                <c:pt idx="7">
                  <c:v>-4.6382820979338997E-4</c:v>
                </c:pt>
                <c:pt idx="8">
                  <c:v>-4.6382820979281344E-4</c:v>
                </c:pt>
                <c:pt idx="9">
                  <c:v>-4.6382820979100152E-4</c:v>
                </c:pt>
                <c:pt idx="10">
                  <c:v>-4.63828209790425E-4</c:v>
                </c:pt>
                <c:pt idx="11">
                  <c:v>-4.6382820977181174E-4</c:v>
                </c:pt>
                <c:pt idx="12">
                  <c:v>-4.6382820828909198E-4</c:v>
                </c:pt>
                <c:pt idx="13">
                  <c:v>-4.6382820811061875E-4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9FB-4201-B44D-353BCCB60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2989864"/>
        <c:axId val="1"/>
      </c:scatterChart>
      <c:valAx>
        <c:axId val="59298986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941198813562941"/>
              <c:y val="0.6916125176660609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2729616115058779E-2"/>
              <c:y val="0.305306359781950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298986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8861822759959881"/>
          <c:y val="0.80923206137694326"/>
          <c:w val="0.92357877216567441"/>
          <c:h val="0.9692323844134866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V345 Gem - O-C Diagr.</a:t>
            </a:r>
          </a:p>
        </c:rich>
      </c:tx>
      <c:layout>
        <c:manualLayout>
          <c:xMode val="edge"/>
          <c:yMode val="edge"/>
          <c:x val="0.36191668783337566"/>
          <c:y val="4.3480025119559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159398107537432"/>
          <c:y val="0.20187043298379687"/>
          <c:w val="0.72542086103500836"/>
          <c:h val="0.33230978968101949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C4-4B86-A21B-19301F38C78B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'C'!$D$21:$D$1080</c:f>
                <c:numCache>
                  <c:formatCode>General</c:formatCode>
                  <c:ptCount val="1060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'C'!$D$21:$D$1080</c:f>
                <c:numCache>
                  <c:formatCode>General</c:formatCode>
                  <c:ptCount val="1060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'C'!$I$21:$I$998</c:f>
              <c:numCache>
                <c:formatCode>General</c:formatCode>
                <c:ptCount val="978"/>
                <c:pt idx="0">
                  <c:v>1.432699391443748E-3</c:v>
                </c:pt>
                <c:pt idx="1">
                  <c:v>2.6380770577816293E-3</c:v>
                </c:pt>
                <c:pt idx="2">
                  <c:v>2.8757207473972812E-3</c:v>
                </c:pt>
                <c:pt idx="3">
                  <c:v>-4.9303941341349855E-4</c:v>
                </c:pt>
                <c:pt idx="4">
                  <c:v>-2.8766174364136532E-4</c:v>
                </c:pt>
                <c:pt idx="5">
                  <c:v>-6.8959077179897577E-4</c:v>
                </c:pt>
                <c:pt idx="6">
                  <c:v>-1.158350940386299E-3</c:v>
                </c:pt>
                <c:pt idx="7">
                  <c:v>-2.015329577261582E-3</c:v>
                </c:pt>
                <c:pt idx="8">
                  <c:v>-8.7768588127801195E-4</c:v>
                </c:pt>
                <c:pt idx="9">
                  <c:v>-8.5937712719896808E-4</c:v>
                </c:pt>
                <c:pt idx="10">
                  <c:v>-3.4217334323329851E-3</c:v>
                </c:pt>
                <c:pt idx="11">
                  <c:v>-2.906379901105538E-3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C4-4B86-A21B-19301F38C78B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'C'!$D$21:$D$49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plus>
            <c:minus>
              <c:numRef>
                <c:f>'C'!$D$21:$D$49</c:f>
                <c:numCache>
                  <c:formatCode>General</c:formatCode>
                  <c:ptCount val="29"/>
                  <c:pt idx="0">
                    <c:v>4.0000000000000002E-4</c:v>
                  </c:pt>
                  <c:pt idx="1">
                    <c:v>2.9999999999999997E-4</c:v>
                  </c:pt>
                  <c:pt idx="2">
                    <c:v>2.9999999999999997E-4</c:v>
                  </c:pt>
                  <c:pt idx="3">
                    <c:v>4.0000000000000002E-4</c:v>
                  </c:pt>
                  <c:pt idx="4">
                    <c:v>8.0000000000000004E-4</c:v>
                  </c:pt>
                  <c:pt idx="5">
                    <c:v>2.0000000000000001E-4</c:v>
                  </c:pt>
                  <c:pt idx="6">
                    <c:v>2.0000000000000001E-4</c:v>
                  </c:pt>
                  <c:pt idx="7">
                    <c:v>2.0000000000000001E-4</c:v>
                  </c:pt>
                  <c:pt idx="8">
                    <c:v>5.0000000000000001E-4</c:v>
                  </c:pt>
                  <c:pt idx="9">
                    <c:v>5.0000000000000001E-4</c:v>
                  </c:pt>
                  <c:pt idx="10">
                    <c:v>5.9999999999999995E-4</c:v>
                  </c:pt>
                  <c:pt idx="11">
                    <c:v>4.0000000000000002E-4</c:v>
                  </c:pt>
                  <c:pt idx="12">
                    <c:v>2.9999999999999997E-4</c:v>
                  </c:pt>
                  <c:pt idx="13">
                    <c:v>2.9999999999999997E-4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'C'!$J$21:$J$998</c:f>
              <c:numCache>
                <c:formatCode>General</c:formatCode>
                <c:ptCount val="978"/>
                <c:pt idx="12">
                  <c:v>7.8223310993053019E-6</c:v>
                </c:pt>
                <c:pt idx="13">
                  <c:v>-7.3876567330444232E-4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C4-4B86-A21B-19301F38C78B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C4-4B86-A21B-19301F38C78B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C4-4B86-A21B-19301F38C78B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C4-4B86-A21B-19301F38C78B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C4-4B86-A21B-19301F38C78B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'C'!$F$21:$F$998</c:f>
              <c:numCache>
                <c:formatCode>General</c:formatCode>
                <c:ptCount val="978"/>
                <c:pt idx="0">
                  <c:v>-9268</c:v>
                </c:pt>
                <c:pt idx="1">
                  <c:v>-9267.5</c:v>
                </c:pt>
                <c:pt idx="2">
                  <c:v>-9264</c:v>
                </c:pt>
                <c:pt idx="3">
                  <c:v>-9242.5</c:v>
                </c:pt>
                <c:pt idx="4">
                  <c:v>-9242</c:v>
                </c:pt>
                <c:pt idx="5">
                  <c:v>-9158.5</c:v>
                </c:pt>
                <c:pt idx="6">
                  <c:v>-9137</c:v>
                </c:pt>
                <c:pt idx="7">
                  <c:v>-9133</c:v>
                </c:pt>
                <c:pt idx="8">
                  <c:v>-9129.5</c:v>
                </c:pt>
                <c:pt idx="9">
                  <c:v>-9118.5</c:v>
                </c:pt>
                <c:pt idx="10">
                  <c:v>-9115</c:v>
                </c:pt>
                <c:pt idx="11">
                  <c:v>-9002</c:v>
                </c:pt>
                <c:pt idx="12">
                  <c:v>-0.5</c:v>
                </c:pt>
                <c:pt idx="13">
                  <c:v>1083</c:v>
                </c:pt>
              </c:numCache>
            </c:numRef>
          </c:xVal>
          <c:yVal>
            <c:numRef>
              <c:f>'C'!$O$21:$O$998</c:f>
              <c:numCache>
                <c:formatCode>General</c:formatCode>
                <c:ptCount val="978"/>
                <c:pt idx="0">
                  <c:v>-4.6382820981562706E-4</c:v>
                </c:pt>
                <c:pt idx="1">
                  <c:v>-4.6382820981554472E-4</c:v>
                </c:pt>
                <c:pt idx="2">
                  <c:v>-4.6382820981496819E-4</c:v>
                </c:pt>
                <c:pt idx="3">
                  <c:v>-4.638282098114267E-4</c:v>
                </c:pt>
                <c:pt idx="4">
                  <c:v>-4.6382820981134436E-4</c:v>
                </c:pt>
                <c:pt idx="5">
                  <c:v>-4.6382820979759033E-4</c:v>
                </c:pt>
                <c:pt idx="6">
                  <c:v>-4.6382820979404884E-4</c:v>
                </c:pt>
                <c:pt idx="7">
                  <c:v>-4.6382820979338997E-4</c:v>
                </c:pt>
                <c:pt idx="8">
                  <c:v>-4.6382820979281344E-4</c:v>
                </c:pt>
                <c:pt idx="9">
                  <c:v>-4.6382820979100152E-4</c:v>
                </c:pt>
                <c:pt idx="10">
                  <c:v>-4.63828209790425E-4</c:v>
                </c:pt>
                <c:pt idx="11">
                  <c:v>-4.6382820977181174E-4</c:v>
                </c:pt>
                <c:pt idx="12">
                  <c:v>-4.6382820828909198E-4</c:v>
                </c:pt>
                <c:pt idx="13">
                  <c:v>-4.6382820811061875E-4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C4-4B86-A21B-19301F38C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167672"/>
        <c:axId val="1"/>
      </c:scatterChart>
      <c:valAx>
        <c:axId val="735167672"/>
        <c:scaling>
          <c:orientation val="minMax"/>
          <c:max val="11000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4287511641689945"/>
              <c:y val="0.692570729272337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7.4605706544746422E-2"/>
              <c:y val="0.273301450815580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1676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9193548387096773"/>
          <c:y val="0.81288343558282206"/>
          <c:w val="0.92096774193548381"/>
          <c:h val="0.9723926380368097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28575</xdr:rowOff>
    </xdr:from>
    <xdr:to>
      <xdr:col>17</xdr:col>
      <xdr:colOff>428625</xdr:colOff>
      <xdr:row>18</xdr:row>
      <xdr:rowOff>66675</xdr:rowOff>
    </xdr:to>
    <xdr:graphicFrame macro="">
      <xdr:nvGraphicFramePr>
        <xdr:cNvPr id="50181" name="Chart 1">
          <a:extLst>
            <a:ext uri="{FF2B5EF4-FFF2-40B4-BE49-F238E27FC236}">
              <a16:creationId xmlns:a16="http://schemas.microsoft.com/office/drawing/2014/main" id="{ED3E3520-36C4-8DE8-2E2C-ED3DA9C07A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609600</xdr:colOff>
      <xdr:row>0</xdr:row>
      <xdr:rowOff>38100</xdr:rowOff>
    </xdr:from>
    <xdr:to>
      <xdr:col>27</xdr:col>
      <xdr:colOff>104775</xdr:colOff>
      <xdr:row>18</xdr:row>
      <xdr:rowOff>85725</xdr:rowOff>
    </xdr:to>
    <xdr:graphicFrame macro="">
      <xdr:nvGraphicFramePr>
        <xdr:cNvPr id="50182" name="Chart 2">
          <a:extLst>
            <a:ext uri="{FF2B5EF4-FFF2-40B4-BE49-F238E27FC236}">
              <a16:creationId xmlns:a16="http://schemas.microsoft.com/office/drawing/2014/main" id="{087BDFE1-B4DE-A3A5-B078-8891139CD7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9" name="Chart 1">
          <a:extLst>
            <a:ext uri="{FF2B5EF4-FFF2-40B4-BE49-F238E27FC236}">
              <a16:creationId xmlns:a16="http://schemas.microsoft.com/office/drawing/2014/main" id="{DB6694C9-0134-0123-5E9F-B62F2798DF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1030" name="Chart 2">
          <a:extLst>
            <a:ext uri="{FF2B5EF4-FFF2-40B4-BE49-F238E27FC236}">
              <a16:creationId xmlns:a16="http://schemas.microsoft.com/office/drawing/2014/main" id="{596FEC80-6E83-3020-D7F5-70FEA0D1B1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2229" name="Chart 1">
          <a:extLst>
            <a:ext uri="{FF2B5EF4-FFF2-40B4-BE49-F238E27FC236}">
              <a16:creationId xmlns:a16="http://schemas.microsoft.com/office/drawing/2014/main" id="{B71B402A-0291-5785-493A-449D4C30AE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52230" name="Chart 2">
          <a:extLst>
            <a:ext uri="{FF2B5EF4-FFF2-40B4-BE49-F238E27FC236}">
              <a16:creationId xmlns:a16="http://schemas.microsoft.com/office/drawing/2014/main" id="{DAED5085-567C-1A3C-3713-45D1C695B2B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solj.cetus-net.org/bulletin.html" TargetMode="External"/><Relationship Id="rId1" Type="http://schemas.openxmlformats.org/officeDocument/2006/relationships/hyperlink" Target="http://vsolj.cetus-net.org/bulletin.htm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387" TargetMode="External"/><Relationship Id="rId13" Type="http://schemas.openxmlformats.org/officeDocument/2006/relationships/hyperlink" Target="http://www.bav-astro.de/sfs/BAVM_link.php?BAVMnr=215" TargetMode="External"/><Relationship Id="rId18" Type="http://schemas.openxmlformats.org/officeDocument/2006/relationships/hyperlink" Target="http://www.konkoly.hu/cgi-bin/IBVS?6153" TargetMode="External"/><Relationship Id="rId26" Type="http://schemas.openxmlformats.org/officeDocument/2006/relationships/hyperlink" Target="http://www.konkoly.hu/cgi-bin/IBVS?5887" TargetMode="External"/><Relationship Id="rId3" Type="http://schemas.openxmlformats.org/officeDocument/2006/relationships/hyperlink" Target="http://www.konkoly.hu/cgi-bin/IBVS?5387" TargetMode="External"/><Relationship Id="rId21" Type="http://schemas.openxmlformats.org/officeDocument/2006/relationships/hyperlink" Target="http://www.konkoly.hu/cgi-bin/IBVS?6153" TargetMode="External"/><Relationship Id="rId34" Type="http://schemas.openxmlformats.org/officeDocument/2006/relationships/hyperlink" Target="http://www.bav-astro.de/sfs/BAVM_link.php?BAVMnr=228" TargetMode="External"/><Relationship Id="rId7" Type="http://schemas.openxmlformats.org/officeDocument/2006/relationships/hyperlink" Target="http://www.konkoly.hu/cgi-bin/IBVS?5387" TargetMode="External"/><Relationship Id="rId12" Type="http://schemas.openxmlformats.org/officeDocument/2006/relationships/hyperlink" Target="http://www.konkoly.hu/cgi-bin/IBVS?5387" TargetMode="External"/><Relationship Id="rId17" Type="http://schemas.openxmlformats.org/officeDocument/2006/relationships/hyperlink" Target="http://www.konkoly.hu/cgi-bin/IBVS?6153" TargetMode="External"/><Relationship Id="rId25" Type="http://schemas.openxmlformats.org/officeDocument/2006/relationships/hyperlink" Target="http://www.konkoly.hu/cgi-bin/IBVS?5887" TargetMode="External"/><Relationship Id="rId33" Type="http://schemas.openxmlformats.org/officeDocument/2006/relationships/hyperlink" Target="http://www.bav-astro.de/sfs/BAVM_link.php?BAVMnr=228" TargetMode="External"/><Relationship Id="rId2" Type="http://schemas.openxmlformats.org/officeDocument/2006/relationships/hyperlink" Target="http://www.konkoly.hu/cgi-bin/IBVS?5387" TargetMode="External"/><Relationship Id="rId16" Type="http://schemas.openxmlformats.org/officeDocument/2006/relationships/hyperlink" Target="http://www.konkoly.hu/cgi-bin/IBVS?5760" TargetMode="External"/><Relationship Id="rId20" Type="http://schemas.openxmlformats.org/officeDocument/2006/relationships/hyperlink" Target="http://www.konkoly.hu/cgi-bin/IBVS?6153" TargetMode="External"/><Relationship Id="rId29" Type="http://schemas.openxmlformats.org/officeDocument/2006/relationships/hyperlink" Target="http://www.konkoly.hu/cgi-bin/IBVS?5887" TargetMode="External"/><Relationship Id="rId1" Type="http://schemas.openxmlformats.org/officeDocument/2006/relationships/hyperlink" Target="http://www.konkoly.hu/cgi-bin/IBVS?5387" TargetMode="External"/><Relationship Id="rId6" Type="http://schemas.openxmlformats.org/officeDocument/2006/relationships/hyperlink" Target="http://www.konkoly.hu/cgi-bin/IBVS?5387" TargetMode="External"/><Relationship Id="rId11" Type="http://schemas.openxmlformats.org/officeDocument/2006/relationships/hyperlink" Target="http://www.konkoly.hu/cgi-bin/IBVS?5387" TargetMode="External"/><Relationship Id="rId24" Type="http://schemas.openxmlformats.org/officeDocument/2006/relationships/hyperlink" Target="http://www.konkoly.hu/cgi-bin/IBVS?5887" TargetMode="External"/><Relationship Id="rId32" Type="http://schemas.openxmlformats.org/officeDocument/2006/relationships/hyperlink" Target="http://www.bav-astro.de/sfs/BAVM_link.php?BAVMnr=228" TargetMode="External"/><Relationship Id="rId5" Type="http://schemas.openxmlformats.org/officeDocument/2006/relationships/hyperlink" Target="http://www.konkoly.hu/cgi-bin/IBVS?5387" TargetMode="External"/><Relationship Id="rId15" Type="http://schemas.openxmlformats.org/officeDocument/2006/relationships/hyperlink" Target="http://www.konkoly.hu/cgi-bin/IBVS?5672" TargetMode="External"/><Relationship Id="rId23" Type="http://schemas.openxmlformats.org/officeDocument/2006/relationships/hyperlink" Target="http://www.konkoly.hu/cgi-bin/IBVS?5820" TargetMode="External"/><Relationship Id="rId28" Type="http://schemas.openxmlformats.org/officeDocument/2006/relationships/hyperlink" Target="http://www.konkoly.hu/cgi-bin/IBVS?5887" TargetMode="External"/><Relationship Id="rId10" Type="http://schemas.openxmlformats.org/officeDocument/2006/relationships/hyperlink" Target="http://www.konkoly.hu/cgi-bin/IBVS?5387" TargetMode="External"/><Relationship Id="rId19" Type="http://schemas.openxmlformats.org/officeDocument/2006/relationships/hyperlink" Target="http://www.konkoly.hu/cgi-bin/IBVS?6153" TargetMode="External"/><Relationship Id="rId31" Type="http://schemas.openxmlformats.org/officeDocument/2006/relationships/hyperlink" Target="http://www.bav-astro.de/sfs/BAVM_link.php?BAVMnr=228" TargetMode="External"/><Relationship Id="rId4" Type="http://schemas.openxmlformats.org/officeDocument/2006/relationships/hyperlink" Target="http://www.konkoly.hu/cgi-bin/IBVS?5387" TargetMode="External"/><Relationship Id="rId9" Type="http://schemas.openxmlformats.org/officeDocument/2006/relationships/hyperlink" Target="http://www.konkoly.hu/cgi-bin/IBVS?5387" TargetMode="External"/><Relationship Id="rId14" Type="http://schemas.openxmlformats.org/officeDocument/2006/relationships/hyperlink" Target="http://www.bav-astro.de/sfs/BAVM_link.php?BAVMnr=228" TargetMode="External"/><Relationship Id="rId22" Type="http://schemas.openxmlformats.org/officeDocument/2006/relationships/hyperlink" Target="http://www.konkoly.hu/cgi-bin/IBVS?6153" TargetMode="External"/><Relationship Id="rId27" Type="http://schemas.openxmlformats.org/officeDocument/2006/relationships/hyperlink" Target="http://www.konkoly.hu/cgi-bin/IBVS?5887" TargetMode="External"/><Relationship Id="rId30" Type="http://schemas.openxmlformats.org/officeDocument/2006/relationships/hyperlink" Target="http://www.konkoly.hu/cgi-bin/IBVS?5929" TargetMode="External"/><Relationship Id="rId35" Type="http://schemas.openxmlformats.org/officeDocument/2006/relationships/hyperlink" Target="http://www.bav-astro.de/sfs/BAVM_link.php?BAVMnr=232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60"/>
  <sheetViews>
    <sheetView tabSelected="1" workbookViewId="0">
      <pane xSplit="14" ySplit="21" topLeftCell="O44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5.285156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6" ht="20.25">
      <c r="A1" s="1" t="s">
        <v>59</v>
      </c>
    </row>
    <row r="2" spans="1:6">
      <c r="A2" t="s">
        <v>26</v>
      </c>
      <c r="B2" t="s">
        <v>41</v>
      </c>
      <c r="C2" s="14" t="s">
        <v>43</v>
      </c>
    </row>
    <row r="3" spans="1:6" ht="13.5" thickBot="1">
      <c r="A3" s="11" t="s">
        <v>40</v>
      </c>
    </row>
    <row r="4" spans="1:6" ht="14.25" thickTop="1" thickBot="1">
      <c r="A4" s="8" t="s">
        <v>1</v>
      </c>
      <c r="C4" s="12" t="s">
        <v>32</v>
      </c>
      <c r="D4" s="13" t="s">
        <v>32</v>
      </c>
    </row>
    <row r="5" spans="1:6" ht="13.5" thickTop="1">
      <c r="A5" s="24" t="s">
        <v>45</v>
      </c>
      <c r="B5" s="25"/>
      <c r="C5" s="26">
        <v>-9.5</v>
      </c>
      <c r="D5" s="25" t="s">
        <v>46</v>
      </c>
    </row>
    <row r="6" spans="1:6">
      <c r="A6" s="8" t="s">
        <v>2</v>
      </c>
    </row>
    <row r="7" spans="1:6">
      <c r="A7" t="s">
        <v>3</v>
      </c>
      <c r="C7">
        <v>48362.722399999999</v>
      </c>
      <c r="D7" s="14" t="s">
        <v>33</v>
      </c>
    </row>
    <row r="8" spans="1:6">
      <c r="A8" t="s">
        <v>4</v>
      </c>
      <c r="C8">
        <v>0.27477360000000001</v>
      </c>
      <c r="D8" s="15">
        <v>5387</v>
      </c>
      <c r="E8" s="48" t="s">
        <v>61</v>
      </c>
    </row>
    <row r="9" spans="1:6">
      <c r="A9" s="39" t="s">
        <v>53</v>
      </c>
      <c r="B9" s="15">
        <v>21</v>
      </c>
      <c r="C9" s="38" t="str">
        <f>"F"&amp;B9</f>
        <v>F21</v>
      </c>
      <c r="D9" s="35" t="str">
        <f>"G"&amp;B9</f>
        <v>G21</v>
      </c>
    </row>
    <row r="10" spans="1:6" ht="13.5" thickBot="1">
      <c r="A10" s="25"/>
      <c r="B10" s="25"/>
      <c r="C10" s="7" t="s">
        <v>21</v>
      </c>
      <c r="D10" s="7" t="s">
        <v>22</v>
      </c>
      <c r="E10" s="25"/>
    </row>
    <row r="11" spans="1:6">
      <c r="A11" s="25" t="s">
        <v>17</v>
      </c>
      <c r="B11" s="25"/>
      <c r="C11" s="37">
        <f ca="1">INTERCEPT(INDIRECT($D$9):G990,INDIRECT($C$9):F990)</f>
        <v>-1.6942230080689704E-2</v>
      </c>
      <c r="D11" s="6"/>
      <c r="E11" s="25"/>
    </row>
    <row r="12" spans="1:6">
      <c r="A12" s="25" t="s">
        <v>18</v>
      </c>
      <c r="B12" s="25"/>
      <c r="C12" s="37">
        <f ca="1">SLOPE(INDIRECT($D$9):G990,INDIRECT($C$9):F990)</f>
        <v>1.4594561515685044E-6</v>
      </c>
      <c r="D12" s="6"/>
      <c r="E12" s="25"/>
    </row>
    <row r="13" spans="1:6">
      <c r="A13" s="25" t="s">
        <v>20</v>
      </c>
      <c r="B13" s="25"/>
      <c r="C13" s="6" t="s">
        <v>15</v>
      </c>
    </row>
    <row r="14" spans="1:6">
      <c r="A14" s="25"/>
      <c r="B14" s="25"/>
      <c r="C14" s="25"/>
    </row>
    <row r="15" spans="1:6">
      <c r="A15" s="27" t="s">
        <v>19</v>
      </c>
      <c r="B15" s="25"/>
      <c r="C15" s="22">
        <f ca="1">(C7+C11)+(C8+C12)*INT(MAX(F21:F3531))</f>
        <v>57696.539452435929</v>
      </c>
      <c r="E15" s="28" t="s">
        <v>55</v>
      </c>
      <c r="F15" s="26">
        <v>1</v>
      </c>
    </row>
    <row r="16" spans="1:6">
      <c r="A16" s="30" t="s">
        <v>5</v>
      </c>
      <c r="B16" s="25"/>
      <c r="C16" s="31">
        <f ca="1">+C8+C12</f>
        <v>0.27477505945615155</v>
      </c>
      <c r="E16" s="28" t="s">
        <v>47</v>
      </c>
      <c r="F16" s="29">
        <f ca="1">NOW()+15018.5+$C$5/24</f>
        <v>60346.821291898144</v>
      </c>
    </row>
    <row r="17" spans="1:21" ht="13.5" thickBot="1">
      <c r="A17" s="28" t="s">
        <v>49</v>
      </c>
      <c r="B17" s="25"/>
      <c r="C17" s="25">
        <f>COUNT(C21:C2189)</f>
        <v>40</v>
      </c>
      <c r="E17" s="28" t="s">
        <v>56</v>
      </c>
      <c r="F17" s="29">
        <f ca="1">ROUND(2*(F16-$C$7)/$C$8,0)/2+F15</f>
        <v>43615.5</v>
      </c>
    </row>
    <row r="18" spans="1:21" ht="14.25" thickTop="1" thickBot="1">
      <c r="A18" s="30" t="s">
        <v>6</v>
      </c>
      <c r="B18" s="25"/>
      <c r="C18" s="33">
        <f ca="1">+C15</f>
        <v>57696.539452435929</v>
      </c>
      <c r="D18" s="34">
        <f ca="1">+C16</f>
        <v>0.27477505945615155</v>
      </c>
      <c r="E18" s="28" t="s">
        <v>48</v>
      </c>
      <c r="F18" s="35">
        <f ca="1">ROUND(2*(F16-$C$15)/$C$16,0)/2+F15</f>
        <v>9646.5</v>
      </c>
    </row>
    <row r="19" spans="1:21" ht="13.5" thickTop="1">
      <c r="E19" s="28" t="s">
        <v>50</v>
      </c>
      <c r="F19" s="32">
        <f ca="1">+$C$15+$C$16*F18-15018.5-$C$5/24</f>
        <v>45329.052896813031</v>
      </c>
    </row>
    <row r="20" spans="1:21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70</v>
      </c>
      <c r="I20" s="10" t="s">
        <v>73</v>
      </c>
      <c r="J20" s="10" t="s">
        <v>67</v>
      </c>
      <c r="K20" s="10" t="s">
        <v>65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16</v>
      </c>
      <c r="S20" s="21"/>
      <c r="U20" s="74" t="s">
        <v>0</v>
      </c>
    </row>
    <row r="21" spans="1:21">
      <c r="A21" t="str">
        <f>$D$7</f>
        <v>IBVS</v>
      </c>
      <c r="C21">
        <f>$C$7</f>
        <v>48362.722399999999</v>
      </c>
      <c r="E21">
        <f t="shared" ref="E21:E60" si="0">+(C21-C$7)/C$8</f>
        <v>0</v>
      </c>
      <c r="F21">
        <f t="shared" ref="F21:F60" si="1">ROUND(2*E21,0)/2</f>
        <v>0</v>
      </c>
      <c r="G21">
        <f t="shared" ref="G21:G60" si="2">+C21-(C$7+F21*C$8)</f>
        <v>0</v>
      </c>
      <c r="K21">
        <f>+G21</f>
        <v>0</v>
      </c>
      <c r="O21">
        <f t="shared" ref="O21:O60" ca="1" si="3">+C$11+C$12*$F21</f>
        <v>-1.6942230080689704E-2</v>
      </c>
      <c r="Q21" s="2">
        <f t="shared" ref="Q21:Q60" si="4">+C21-15018.5</f>
        <v>33344.222399999999</v>
      </c>
    </row>
    <row r="22" spans="1:21">
      <c r="A22" s="16" t="s">
        <v>34</v>
      </c>
      <c r="B22" s="17" t="s">
        <v>35</v>
      </c>
      <c r="C22" s="23">
        <v>51185.3344</v>
      </c>
      <c r="D22" s="23">
        <v>4.0000000000000002E-4</v>
      </c>
      <c r="E22">
        <f t="shared" si="0"/>
        <v>10272.500706035809</v>
      </c>
      <c r="F22">
        <f t="shared" si="1"/>
        <v>10272.5</v>
      </c>
      <c r="G22">
        <f t="shared" si="2"/>
        <v>1.9400000019231811E-4</v>
      </c>
      <c r="J22">
        <f t="shared" ref="J22:J36" si="5">+G22</f>
        <v>1.9400000019231811E-4</v>
      </c>
      <c r="O22">
        <f t="shared" ca="1" si="3"/>
        <v>-1.949966763702243E-3</v>
      </c>
      <c r="Q22" s="2">
        <f t="shared" si="4"/>
        <v>36166.8344</v>
      </c>
      <c r="T22" s="8"/>
    </row>
    <row r="23" spans="1:21">
      <c r="A23" s="16" t="s">
        <v>34</v>
      </c>
      <c r="B23" s="40" t="s">
        <v>36</v>
      </c>
      <c r="C23" s="16">
        <v>51185.472999999998</v>
      </c>
      <c r="D23" s="16">
        <v>2.9999999999999997E-4</v>
      </c>
      <c r="E23">
        <f t="shared" si="0"/>
        <v>10273.005121307138</v>
      </c>
      <c r="F23">
        <f t="shared" si="1"/>
        <v>10273</v>
      </c>
      <c r="G23">
        <f t="shared" si="2"/>
        <v>1.4071999976295047E-3</v>
      </c>
      <c r="J23">
        <f t="shared" si="5"/>
        <v>1.4071999976295047E-3</v>
      </c>
      <c r="O23">
        <f t="shared" ca="1" si="3"/>
        <v>-1.9492370356264579E-3</v>
      </c>
      <c r="Q23" s="2">
        <f t="shared" si="4"/>
        <v>36166.972999999998</v>
      </c>
      <c r="T23" s="8"/>
      <c r="U23" s="20"/>
    </row>
    <row r="24" spans="1:21">
      <c r="A24" s="16" t="s">
        <v>34</v>
      </c>
      <c r="B24" s="40" t="s">
        <v>36</v>
      </c>
      <c r="C24" s="16">
        <v>51185.472999999998</v>
      </c>
      <c r="D24" s="16">
        <v>2.9999999999999997E-4</v>
      </c>
      <c r="E24">
        <f t="shared" si="0"/>
        <v>10273.005121307138</v>
      </c>
      <c r="F24">
        <f t="shared" si="1"/>
        <v>10273</v>
      </c>
      <c r="G24">
        <f t="shared" si="2"/>
        <v>1.4071999976295047E-3</v>
      </c>
      <c r="J24">
        <f t="shared" si="5"/>
        <v>1.4071999976295047E-3</v>
      </c>
      <c r="O24">
        <f t="shared" ca="1" si="3"/>
        <v>-1.9492370356264579E-3</v>
      </c>
      <c r="Q24" s="2">
        <f t="shared" si="4"/>
        <v>36166.972999999998</v>
      </c>
      <c r="S24" s="20"/>
      <c r="T24" s="6"/>
      <c r="U24" s="22"/>
    </row>
    <row r="25" spans="1:21">
      <c r="A25" s="16" t="s">
        <v>34</v>
      </c>
      <c r="B25" s="40" t="s">
        <v>35</v>
      </c>
      <c r="C25" s="16">
        <v>51186.434999999998</v>
      </c>
      <c r="D25" s="16">
        <v>2.9999999999999997E-4</v>
      </c>
      <c r="E25">
        <f t="shared" si="0"/>
        <v>10276.50618545595</v>
      </c>
      <c r="F25">
        <f t="shared" si="1"/>
        <v>10276.5</v>
      </c>
      <c r="G25">
        <f t="shared" si="2"/>
        <v>1.6995999976643361E-3</v>
      </c>
      <c r="J25">
        <f t="shared" si="5"/>
        <v>1.6995999976643361E-3</v>
      </c>
      <c r="O25">
        <f t="shared" ca="1" si="3"/>
        <v>-1.9441289390959692E-3</v>
      </c>
      <c r="Q25" s="2">
        <f t="shared" si="4"/>
        <v>36167.934999999998</v>
      </c>
      <c r="S25" s="22"/>
    </row>
    <row r="26" spans="1:21">
      <c r="A26" s="16" t="s">
        <v>34</v>
      </c>
      <c r="B26" s="40" t="s">
        <v>36</v>
      </c>
      <c r="C26" s="16">
        <v>51192.339599999999</v>
      </c>
      <c r="D26" s="16">
        <v>4.0000000000000002E-4</v>
      </c>
      <c r="E26">
        <f t="shared" si="0"/>
        <v>10297.995149461231</v>
      </c>
      <c r="F26">
        <f t="shared" si="1"/>
        <v>10298</v>
      </c>
      <c r="G26">
        <f t="shared" si="2"/>
        <v>-1.3327999986358918E-3</v>
      </c>
      <c r="J26">
        <f t="shared" si="5"/>
        <v>-1.3327999986358918E-3</v>
      </c>
      <c r="O26">
        <f t="shared" ca="1" si="3"/>
        <v>-1.9127506318372452E-3</v>
      </c>
      <c r="Q26" s="2">
        <f t="shared" si="4"/>
        <v>36173.839599999999</v>
      </c>
    </row>
    <row r="27" spans="1:21">
      <c r="A27" s="16" t="s">
        <v>34</v>
      </c>
      <c r="B27" s="40" t="s">
        <v>35</v>
      </c>
      <c r="C27" s="16">
        <v>51192.477200000001</v>
      </c>
      <c r="D27" s="16">
        <v>8.0000000000000004E-4</v>
      </c>
      <c r="E27">
        <f t="shared" si="0"/>
        <v>10298.495925372752</v>
      </c>
      <c r="F27">
        <f t="shared" si="1"/>
        <v>10298.5</v>
      </c>
      <c r="G27">
        <f t="shared" si="2"/>
        <v>-1.1195999977644533E-3</v>
      </c>
      <c r="J27">
        <f t="shared" si="5"/>
        <v>-1.1195999977644533E-3</v>
      </c>
      <c r="O27">
        <f t="shared" ca="1" si="3"/>
        <v>-1.9120209037614619E-3</v>
      </c>
      <c r="Q27" s="2">
        <f t="shared" si="4"/>
        <v>36173.977200000001</v>
      </c>
    </row>
    <row r="28" spans="1:21">
      <c r="A28" s="16" t="s">
        <v>34</v>
      </c>
      <c r="B28" s="40" t="s">
        <v>36</v>
      </c>
      <c r="C28" s="16">
        <v>51215.421699999999</v>
      </c>
      <c r="D28" s="16">
        <v>2.0000000000000001E-4</v>
      </c>
      <c r="E28">
        <f t="shared" si="0"/>
        <v>10381.999216809767</v>
      </c>
      <c r="F28">
        <f t="shared" si="1"/>
        <v>10382</v>
      </c>
      <c r="G28">
        <f t="shared" si="2"/>
        <v>-2.1520000154851004E-4</v>
      </c>
      <c r="J28">
        <f t="shared" si="5"/>
        <v>-2.1520000154851004E-4</v>
      </c>
      <c r="O28">
        <f t="shared" ca="1" si="3"/>
        <v>-1.7901563151054914E-3</v>
      </c>
      <c r="Q28" s="2">
        <f t="shared" si="4"/>
        <v>36196.921699999999</v>
      </c>
    </row>
    <row r="29" spans="1:21">
      <c r="A29" s="16" t="s">
        <v>34</v>
      </c>
      <c r="B29" s="40" t="s">
        <v>35</v>
      </c>
      <c r="C29" s="16">
        <v>51221.3292</v>
      </c>
      <c r="D29" s="16">
        <v>2.0000000000000001E-4</v>
      </c>
      <c r="E29">
        <f t="shared" si="0"/>
        <v>10403.49873495853</v>
      </c>
      <c r="F29">
        <f t="shared" si="1"/>
        <v>10403.5</v>
      </c>
      <c r="G29">
        <f t="shared" si="2"/>
        <v>-3.4759999834932387E-4</v>
      </c>
      <c r="J29">
        <f t="shared" si="5"/>
        <v>-3.4759999834932387E-4</v>
      </c>
      <c r="O29">
        <f t="shared" ca="1" si="3"/>
        <v>-1.7587780078467691E-3</v>
      </c>
      <c r="Q29" s="2">
        <f t="shared" si="4"/>
        <v>36202.8292</v>
      </c>
    </row>
    <row r="30" spans="1:21">
      <c r="A30" s="16" t="s">
        <v>34</v>
      </c>
      <c r="B30" s="40" t="s">
        <v>35</v>
      </c>
      <c r="C30" s="16">
        <v>51222.427499999998</v>
      </c>
      <c r="D30" s="16">
        <v>2.0000000000000001E-4</v>
      </c>
      <c r="E30">
        <f t="shared" si="0"/>
        <v>10407.49584385108</v>
      </c>
      <c r="F30">
        <f t="shared" si="1"/>
        <v>10407.5</v>
      </c>
      <c r="G30">
        <f t="shared" si="2"/>
        <v>-1.1420000009820797E-3</v>
      </c>
      <c r="J30">
        <f t="shared" si="5"/>
        <v>-1.1420000009820797E-3</v>
      </c>
      <c r="O30">
        <f t="shared" ca="1" si="3"/>
        <v>-1.7529401832404937E-3</v>
      </c>
      <c r="Q30" s="2">
        <f t="shared" si="4"/>
        <v>36203.927499999998</v>
      </c>
    </row>
    <row r="31" spans="1:21">
      <c r="A31" s="16" t="s">
        <v>34</v>
      </c>
      <c r="B31" s="40" t="s">
        <v>36</v>
      </c>
      <c r="C31" s="16">
        <v>51223.390399999997</v>
      </c>
      <c r="D31" s="16">
        <v>5.0000000000000001E-4</v>
      </c>
      <c r="E31">
        <f t="shared" si="0"/>
        <v>10411.000183423726</v>
      </c>
      <c r="F31">
        <f t="shared" si="1"/>
        <v>10411</v>
      </c>
      <c r="G31">
        <f t="shared" si="2"/>
        <v>5.0399998144712299E-5</v>
      </c>
      <c r="J31">
        <f t="shared" si="5"/>
        <v>5.0399998144712299E-5</v>
      </c>
      <c r="O31">
        <f t="shared" ca="1" si="3"/>
        <v>-1.747832086710005E-3</v>
      </c>
      <c r="Q31" s="2">
        <f t="shared" si="4"/>
        <v>36204.890399999997</v>
      </c>
    </row>
    <row r="32" spans="1:21">
      <c r="A32" s="16" t="s">
        <v>34</v>
      </c>
      <c r="B32" s="40" t="s">
        <v>36</v>
      </c>
      <c r="C32" s="16">
        <v>51226.413099999998</v>
      </c>
      <c r="D32" s="16">
        <v>5.0000000000000001E-4</v>
      </c>
      <c r="E32">
        <f t="shared" si="0"/>
        <v>10422.000876357843</v>
      </c>
      <c r="F32">
        <f t="shared" si="1"/>
        <v>10422</v>
      </c>
      <c r="G32">
        <f t="shared" si="2"/>
        <v>2.4080000002868474E-4</v>
      </c>
      <c r="J32">
        <f t="shared" si="5"/>
        <v>2.4080000002868474E-4</v>
      </c>
      <c r="O32">
        <f t="shared" ca="1" si="3"/>
        <v>-1.7317780690427505E-3</v>
      </c>
      <c r="Q32" s="2">
        <f t="shared" si="4"/>
        <v>36207.913099999998</v>
      </c>
    </row>
    <row r="33" spans="1:21">
      <c r="A33" s="16" t="s">
        <v>34</v>
      </c>
      <c r="B33" s="40" t="s">
        <v>35</v>
      </c>
      <c r="C33" s="16">
        <v>51227.372300000003</v>
      </c>
      <c r="D33" s="16">
        <v>5.9999999999999995E-4</v>
      </c>
      <c r="E33">
        <f t="shared" si="0"/>
        <v>10425.49175029917</v>
      </c>
      <c r="F33">
        <f t="shared" si="1"/>
        <v>10425.5</v>
      </c>
      <c r="G33">
        <f t="shared" si="2"/>
        <v>-2.2667999946861528E-3</v>
      </c>
      <c r="J33">
        <f t="shared" si="5"/>
        <v>-2.2667999946861528E-3</v>
      </c>
      <c r="O33">
        <f t="shared" ca="1" si="3"/>
        <v>-1.7266699725122618E-3</v>
      </c>
      <c r="Q33" s="2">
        <f t="shared" si="4"/>
        <v>36208.872300000003</v>
      </c>
    </row>
    <row r="34" spans="1:21">
      <c r="A34" s="16" t="s">
        <v>34</v>
      </c>
      <c r="B34" s="40" t="s">
        <v>35</v>
      </c>
      <c r="C34" s="16">
        <v>51258.423999999999</v>
      </c>
      <c r="D34" s="16">
        <v>4.0000000000000002E-4</v>
      </c>
      <c r="E34">
        <f t="shared" si="0"/>
        <v>10538.500059685502</v>
      </c>
      <c r="F34">
        <f t="shared" si="1"/>
        <v>10538.5</v>
      </c>
      <c r="G34">
        <f t="shared" si="2"/>
        <v>1.6400001186411828E-5</v>
      </c>
      <c r="J34">
        <f t="shared" si="5"/>
        <v>1.6400001186411828E-5</v>
      </c>
      <c r="O34">
        <f t="shared" ca="1" si="3"/>
        <v>-1.5617514273850198E-3</v>
      </c>
      <c r="Q34" s="2">
        <f t="shared" si="4"/>
        <v>36239.923999999999</v>
      </c>
    </row>
    <row r="35" spans="1:21">
      <c r="A35" s="44" t="s">
        <v>57</v>
      </c>
      <c r="B35" s="45" t="s">
        <v>36</v>
      </c>
      <c r="C35" s="36">
        <v>53446.311999999998</v>
      </c>
      <c r="D35" s="36">
        <v>2.8E-3</v>
      </c>
      <c r="E35">
        <f t="shared" si="0"/>
        <v>18501.011742030529</v>
      </c>
      <c r="F35">
        <f t="shared" si="1"/>
        <v>18501</v>
      </c>
      <c r="G35">
        <f t="shared" si="2"/>
        <v>3.2263999964925461E-3</v>
      </c>
      <c r="J35">
        <f t="shared" si="5"/>
        <v>3.2263999964925461E-3</v>
      </c>
      <c r="O35">
        <f t="shared" ca="1" si="3"/>
        <v>1.0059168179479196E-2</v>
      </c>
      <c r="Q35" s="2">
        <f t="shared" si="4"/>
        <v>38427.811999999998</v>
      </c>
    </row>
    <row r="36" spans="1:21">
      <c r="A36" s="46" t="s">
        <v>60</v>
      </c>
      <c r="B36" s="46"/>
      <c r="C36" s="47">
        <v>53446.311999999998</v>
      </c>
      <c r="D36" s="47">
        <v>2.8E-3</v>
      </c>
      <c r="E36">
        <f t="shared" si="0"/>
        <v>18501.011742030529</v>
      </c>
      <c r="F36">
        <f t="shared" si="1"/>
        <v>18501</v>
      </c>
      <c r="G36">
        <f t="shared" si="2"/>
        <v>3.2263999964925461E-3</v>
      </c>
      <c r="J36">
        <f t="shared" si="5"/>
        <v>3.2263999964925461E-3</v>
      </c>
      <c r="O36">
        <f t="shared" ca="1" si="3"/>
        <v>1.0059168179479196E-2</v>
      </c>
      <c r="Q36" s="2">
        <f t="shared" si="4"/>
        <v>38427.811999999998</v>
      </c>
    </row>
    <row r="37" spans="1:21">
      <c r="A37" s="19" t="s">
        <v>39</v>
      </c>
      <c r="B37" s="40"/>
      <c r="C37" s="41">
        <v>53731.942300000002</v>
      </c>
      <c r="D37" s="41">
        <v>2.9999999999999997E-4</v>
      </c>
      <c r="E37">
        <f t="shared" si="0"/>
        <v>19540.523179810592</v>
      </c>
      <c r="F37">
        <f t="shared" si="1"/>
        <v>19540.5</v>
      </c>
      <c r="G37">
        <f t="shared" si="2"/>
        <v>6.369200003973674E-3</v>
      </c>
      <c r="K37">
        <f t="shared" ref="K37:K45" si="6">+G37</f>
        <v>6.369200003973674E-3</v>
      </c>
      <c r="O37">
        <f t="shared" ca="1" si="3"/>
        <v>1.1576272849034657E-2</v>
      </c>
      <c r="Q37" s="2">
        <f t="shared" si="4"/>
        <v>38713.442300000002</v>
      </c>
      <c r="U37" s="35"/>
    </row>
    <row r="38" spans="1:21">
      <c r="A38" s="19" t="s">
        <v>44</v>
      </c>
      <c r="B38" s="42"/>
      <c r="C38" s="41">
        <v>54029.6757</v>
      </c>
      <c r="D38" s="41">
        <v>2.9999999999999997E-4</v>
      </c>
      <c r="E38">
        <f t="shared" si="0"/>
        <v>20624.082153452884</v>
      </c>
      <c r="F38">
        <f t="shared" si="1"/>
        <v>20624</v>
      </c>
      <c r="G38">
        <f t="shared" si="2"/>
        <v>2.2573599999304861E-2</v>
      </c>
      <c r="K38">
        <f t="shared" si="6"/>
        <v>2.2573599999304861E-2</v>
      </c>
      <c r="O38">
        <f t="shared" ca="1" si="3"/>
        <v>1.315759358925913E-2</v>
      </c>
      <c r="Q38" s="2">
        <f t="shared" si="4"/>
        <v>39011.1757</v>
      </c>
    </row>
    <row r="39" spans="1:21">
      <c r="A39" s="49" t="s">
        <v>62</v>
      </c>
      <c r="B39" s="50" t="s">
        <v>35</v>
      </c>
      <c r="C39" s="49">
        <v>54066.476900000001</v>
      </c>
      <c r="D39" s="49">
        <v>2.9999999999999997E-4</v>
      </c>
      <c r="E39">
        <f t="shared" si="0"/>
        <v>20758.014962136109</v>
      </c>
      <c r="F39">
        <f t="shared" si="1"/>
        <v>20758</v>
      </c>
      <c r="G39">
        <f t="shared" si="2"/>
        <v>4.1112000035354868E-3</v>
      </c>
      <c r="K39">
        <f t="shared" si="6"/>
        <v>4.1112000035354868E-3</v>
      </c>
      <c r="O39">
        <f t="shared" ca="1" si="3"/>
        <v>1.3353160713569311E-2</v>
      </c>
      <c r="Q39" s="2">
        <f t="shared" si="4"/>
        <v>39047.976900000001</v>
      </c>
    </row>
    <row r="40" spans="1:21">
      <c r="A40" s="49" t="s">
        <v>62</v>
      </c>
      <c r="B40" s="50" t="s">
        <v>36</v>
      </c>
      <c r="C40" s="49">
        <v>54066.614999999998</v>
      </c>
      <c r="D40" s="49">
        <v>2.9999999999999997E-4</v>
      </c>
      <c r="E40">
        <f t="shared" si="0"/>
        <v>20758.517557727522</v>
      </c>
      <c r="F40">
        <f t="shared" si="1"/>
        <v>20758.5</v>
      </c>
      <c r="G40">
        <f t="shared" si="2"/>
        <v>4.8243999990518205E-3</v>
      </c>
      <c r="K40">
        <f t="shared" si="6"/>
        <v>4.8243999990518205E-3</v>
      </c>
      <c r="O40">
        <f t="shared" ca="1" si="3"/>
        <v>1.3353890441645096E-2</v>
      </c>
      <c r="Q40" s="2">
        <f t="shared" si="4"/>
        <v>39048.114999999998</v>
      </c>
    </row>
    <row r="41" spans="1:21">
      <c r="A41" s="49" t="s">
        <v>62</v>
      </c>
      <c r="B41" s="50" t="s">
        <v>36</v>
      </c>
      <c r="C41" s="49">
        <v>54067.439100000003</v>
      </c>
      <c r="D41" s="49">
        <v>4.0000000000000002E-4</v>
      </c>
      <c r="E41">
        <f t="shared" si="0"/>
        <v>20761.516754156892</v>
      </c>
      <c r="F41">
        <f t="shared" si="1"/>
        <v>20761.5</v>
      </c>
      <c r="G41">
        <f t="shared" si="2"/>
        <v>4.6036000057938509E-3</v>
      </c>
      <c r="K41">
        <f t="shared" si="6"/>
        <v>4.6036000057938509E-3</v>
      </c>
      <c r="O41">
        <f t="shared" ca="1" si="3"/>
        <v>1.3358268810099799E-2</v>
      </c>
      <c r="Q41" s="2">
        <f t="shared" si="4"/>
        <v>39048.939100000003</v>
      </c>
    </row>
    <row r="42" spans="1:21">
      <c r="A42" s="49" t="s">
        <v>62</v>
      </c>
      <c r="B42" s="50" t="s">
        <v>35</v>
      </c>
      <c r="C42" s="49">
        <v>54067.576099999998</v>
      </c>
      <c r="D42" s="49">
        <v>2.9999999999999997E-4</v>
      </c>
      <c r="E42">
        <f t="shared" si="0"/>
        <v>20762.015346452496</v>
      </c>
      <c r="F42">
        <f t="shared" si="1"/>
        <v>20762</v>
      </c>
      <c r="G42">
        <f t="shared" si="2"/>
        <v>4.2167999999946915E-3</v>
      </c>
      <c r="K42">
        <f t="shared" si="6"/>
        <v>4.2167999999946915E-3</v>
      </c>
      <c r="O42">
        <f t="shared" ca="1" si="3"/>
        <v>1.3358998538175584E-2</v>
      </c>
      <c r="Q42" s="2">
        <f t="shared" si="4"/>
        <v>39049.076099999998</v>
      </c>
    </row>
    <row r="43" spans="1:21">
      <c r="A43" s="49" t="s">
        <v>62</v>
      </c>
      <c r="B43" s="50" t="s">
        <v>36</v>
      </c>
      <c r="C43" s="49">
        <v>54068.538099999998</v>
      </c>
      <c r="D43" s="49">
        <v>2.0000000000000001E-4</v>
      </c>
      <c r="E43">
        <f t="shared" si="0"/>
        <v>20765.516410601307</v>
      </c>
      <c r="F43">
        <f t="shared" si="1"/>
        <v>20765.5</v>
      </c>
      <c r="G43">
        <f t="shared" si="2"/>
        <v>4.5092000000295229E-3</v>
      </c>
      <c r="K43">
        <f t="shared" si="6"/>
        <v>4.5092000000295229E-3</v>
      </c>
      <c r="O43">
        <f t="shared" ca="1" si="3"/>
        <v>1.3364106634706073E-2</v>
      </c>
      <c r="Q43" s="2">
        <f t="shared" si="4"/>
        <v>39050.038099999998</v>
      </c>
    </row>
    <row r="44" spans="1:21">
      <c r="A44" s="49" t="s">
        <v>62</v>
      </c>
      <c r="B44" s="50" t="s">
        <v>35</v>
      </c>
      <c r="C44" s="49">
        <v>54068.674800000001</v>
      </c>
      <c r="D44" s="49">
        <v>4.0000000000000002E-4</v>
      </c>
      <c r="E44">
        <f t="shared" si="0"/>
        <v>20766.01391108899</v>
      </c>
      <c r="F44">
        <f t="shared" si="1"/>
        <v>20766</v>
      </c>
      <c r="G44">
        <f t="shared" si="2"/>
        <v>3.822400001809001E-3</v>
      </c>
      <c r="K44">
        <f t="shared" si="6"/>
        <v>3.822400001809001E-3</v>
      </c>
      <c r="O44">
        <f t="shared" ca="1" si="3"/>
        <v>1.3364836362781858E-2</v>
      </c>
      <c r="Q44" s="2">
        <f t="shared" si="4"/>
        <v>39050.174800000001</v>
      </c>
    </row>
    <row r="45" spans="1:21">
      <c r="A45" s="19" t="s">
        <v>51</v>
      </c>
      <c r="B45" s="42"/>
      <c r="C45" s="41">
        <v>54155.644</v>
      </c>
      <c r="D45" s="41">
        <v>2.9999999999999997E-4</v>
      </c>
      <c r="E45">
        <f t="shared" si="0"/>
        <v>21082.526123324809</v>
      </c>
      <c r="F45">
        <f t="shared" si="1"/>
        <v>21082.5</v>
      </c>
      <c r="G45">
        <f t="shared" si="2"/>
        <v>7.1779999998398125E-3</v>
      </c>
      <c r="K45">
        <f t="shared" si="6"/>
        <v>7.1779999998398125E-3</v>
      </c>
      <c r="O45">
        <f t="shared" ca="1" si="3"/>
        <v>1.382675423475329E-2</v>
      </c>
      <c r="Q45" s="2">
        <f t="shared" si="4"/>
        <v>39137.144</v>
      </c>
      <c r="U45" s="35"/>
    </row>
    <row r="46" spans="1:21">
      <c r="A46" s="41" t="s">
        <v>52</v>
      </c>
      <c r="B46" s="43" t="s">
        <v>36</v>
      </c>
      <c r="C46" s="41">
        <v>54844.368000000002</v>
      </c>
      <c r="D46" s="41">
        <v>2.0000000000000001E-4</v>
      </c>
      <c r="E46">
        <f t="shared" si="0"/>
        <v>23589.040577406286</v>
      </c>
      <c r="F46">
        <f t="shared" si="1"/>
        <v>23589</v>
      </c>
      <c r="G46">
        <f t="shared" si="2"/>
        <v>1.1149600002681836E-2</v>
      </c>
      <c r="J46">
        <f t="shared" ref="J46:J51" si="7">+G46</f>
        <v>1.1149600002681836E-2</v>
      </c>
      <c r="O46">
        <f t="shared" ca="1" si="3"/>
        <v>1.748488107865975E-2</v>
      </c>
      <c r="Q46" s="2">
        <f t="shared" si="4"/>
        <v>39825.868000000002</v>
      </c>
    </row>
    <row r="47" spans="1:21">
      <c r="A47" s="41" t="s">
        <v>52</v>
      </c>
      <c r="B47" s="43" t="s">
        <v>35</v>
      </c>
      <c r="C47" s="41">
        <v>54844.502899999999</v>
      </c>
      <c r="D47" s="41">
        <v>1E-4</v>
      </c>
      <c r="E47">
        <f t="shared" si="0"/>
        <v>23589.531527046267</v>
      </c>
      <c r="F47">
        <f t="shared" si="1"/>
        <v>23589.5</v>
      </c>
      <c r="G47">
        <f t="shared" si="2"/>
        <v>8.6627999990014359E-3</v>
      </c>
      <c r="J47">
        <f t="shared" si="7"/>
        <v>8.6627999990014359E-3</v>
      </c>
      <c r="O47">
        <f t="shared" ca="1" si="3"/>
        <v>1.7485610806735528E-2</v>
      </c>
      <c r="Q47" s="2">
        <f t="shared" si="4"/>
        <v>39826.002899999999</v>
      </c>
      <c r="U47" s="35"/>
    </row>
    <row r="48" spans="1:21">
      <c r="A48" s="41" t="s">
        <v>52</v>
      </c>
      <c r="B48" s="43" t="s">
        <v>36</v>
      </c>
      <c r="C48" s="41">
        <v>54845.469499999999</v>
      </c>
      <c r="D48" s="41">
        <v>1E-4</v>
      </c>
      <c r="E48">
        <f t="shared" si="0"/>
        <v>23593.049332250263</v>
      </c>
      <c r="F48">
        <f t="shared" si="1"/>
        <v>23593</v>
      </c>
      <c r="G48">
        <f t="shared" si="2"/>
        <v>1.3555199999245815E-2</v>
      </c>
      <c r="J48">
        <f t="shared" si="7"/>
        <v>1.3555199999245815E-2</v>
      </c>
      <c r="O48">
        <f t="shared" ca="1" si="3"/>
        <v>1.7490718903266023E-2</v>
      </c>
      <c r="Q48" s="2">
        <f t="shared" si="4"/>
        <v>39826.969499999999</v>
      </c>
    </row>
    <row r="49" spans="1:21">
      <c r="A49" s="41" t="s">
        <v>52</v>
      </c>
      <c r="B49" s="43" t="s">
        <v>35</v>
      </c>
      <c r="C49" s="41">
        <v>54845.6031</v>
      </c>
      <c r="D49" s="41">
        <v>2.0000000000000001E-4</v>
      </c>
      <c r="E49">
        <f t="shared" si="0"/>
        <v>23593.535550722492</v>
      </c>
      <c r="F49">
        <f t="shared" si="1"/>
        <v>23593.5</v>
      </c>
      <c r="G49">
        <f t="shared" si="2"/>
        <v>9.7683999993023463E-3</v>
      </c>
      <c r="J49">
        <f t="shared" si="7"/>
        <v>9.7683999993023463E-3</v>
      </c>
      <c r="O49">
        <f t="shared" ca="1" si="3"/>
        <v>1.7491448631341801E-2</v>
      </c>
      <c r="Q49" s="2">
        <f t="shared" si="4"/>
        <v>39827.1031</v>
      </c>
      <c r="U49" s="35"/>
    </row>
    <row r="50" spans="1:21">
      <c r="A50" s="41" t="s">
        <v>52</v>
      </c>
      <c r="B50" s="43" t="s">
        <v>36</v>
      </c>
      <c r="C50" s="41">
        <v>54851.512000000002</v>
      </c>
      <c r="D50" s="41">
        <v>2.0000000000000001E-4</v>
      </c>
      <c r="E50">
        <f t="shared" si="0"/>
        <v>23615.040163975009</v>
      </c>
      <c r="F50">
        <f t="shared" si="1"/>
        <v>23615</v>
      </c>
      <c r="G50">
        <f t="shared" si="2"/>
        <v>1.1036000003514346E-2</v>
      </c>
      <c r="J50">
        <f t="shared" si="7"/>
        <v>1.1036000003514346E-2</v>
      </c>
      <c r="O50">
        <f t="shared" ca="1" si="3"/>
        <v>1.7522826938600525E-2</v>
      </c>
      <c r="Q50" s="2">
        <f t="shared" si="4"/>
        <v>39833.012000000002</v>
      </c>
      <c r="U50" s="35"/>
    </row>
    <row r="51" spans="1:21">
      <c r="A51" s="41" t="s">
        <v>52</v>
      </c>
      <c r="B51" s="43" t="s">
        <v>35</v>
      </c>
      <c r="C51" s="41">
        <v>54851.648800000003</v>
      </c>
      <c r="D51" s="41">
        <v>2.0000000000000001E-4</v>
      </c>
      <c r="E51">
        <f t="shared" si="0"/>
        <v>23615.538028398667</v>
      </c>
      <c r="F51">
        <f t="shared" si="1"/>
        <v>23615.5</v>
      </c>
      <c r="G51">
        <f t="shared" si="2"/>
        <v>1.0449200002767611E-2</v>
      </c>
      <c r="J51">
        <f t="shared" si="7"/>
        <v>1.0449200002767611E-2</v>
      </c>
      <c r="O51">
        <f t="shared" ca="1" si="3"/>
        <v>1.7523556666676311E-2</v>
      </c>
      <c r="Q51" s="2">
        <f t="shared" si="4"/>
        <v>39833.148800000003</v>
      </c>
    </row>
    <row r="52" spans="1:21">
      <c r="A52" s="19" t="s">
        <v>54</v>
      </c>
      <c r="B52" s="42"/>
      <c r="C52" s="41">
        <v>54862.637999999999</v>
      </c>
      <c r="D52" s="41">
        <v>1E-3</v>
      </c>
      <c r="E52">
        <f t="shared" si="0"/>
        <v>23655.531681355122</v>
      </c>
      <c r="F52">
        <f t="shared" si="1"/>
        <v>23655.5</v>
      </c>
      <c r="G52">
        <f t="shared" si="2"/>
        <v>8.7052000017138198E-3</v>
      </c>
      <c r="K52">
        <f>+G52</f>
        <v>8.7052000017138198E-3</v>
      </c>
      <c r="O52">
        <f t="shared" ca="1" si="3"/>
        <v>1.7581934912739055E-2</v>
      </c>
      <c r="Q52" s="2">
        <f t="shared" si="4"/>
        <v>39844.137999999999</v>
      </c>
    </row>
    <row r="53" spans="1:21">
      <c r="A53" s="65" t="s">
        <v>57</v>
      </c>
      <c r="B53" s="66" t="s">
        <v>36</v>
      </c>
      <c r="C53" s="67">
        <v>56003.380499999999</v>
      </c>
      <c r="D53" s="67">
        <v>1.2999999999999999E-3</v>
      </c>
      <c r="E53">
        <f t="shared" si="0"/>
        <v>27807.10410315984</v>
      </c>
      <c r="F53">
        <f t="shared" si="1"/>
        <v>27807</v>
      </c>
      <c r="G53">
        <f t="shared" si="2"/>
        <v>2.8604799997992814E-2</v>
      </c>
      <c r="J53">
        <f>+G53</f>
        <v>2.8604799997992814E-2</v>
      </c>
      <c r="O53">
        <f t="shared" ca="1" si="3"/>
        <v>2.3640867125975702E-2</v>
      </c>
      <c r="Q53" s="2">
        <f t="shared" si="4"/>
        <v>40984.880499999999</v>
      </c>
    </row>
    <row r="54" spans="1:21">
      <c r="A54" s="65" t="s">
        <v>57</v>
      </c>
      <c r="B54" s="66" t="s">
        <v>35</v>
      </c>
      <c r="C54" s="67">
        <v>56003.513400000003</v>
      </c>
      <c r="D54" s="67">
        <v>2.8E-3</v>
      </c>
      <c r="E54">
        <f t="shared" si="0"/>
        <v>27807.587774080206</v>
      </c>
      <c r="F54">
        <f t="shared" si="1"/>
        <v>27807.5</v>
      </c>
      <c r="G54">
        <f t="shared" si="2"/>
        <v>2.4118000008456875E-2</v>
      </c>
      <c r="J54">
        <f>+G54</f>
        <v>2.4118000008456875E-2</v>
      </c>
      <c r="O54">
        <f t="shared" ca="1" si="3"/>
        <v>2.364159685405148E-2</v>
      </c>
      <c r="Q54" s="2">
        <f t="shared" si="4"/>
        <v>40985.013400000003</v>
      </c>
    </row>
    <row r="55" spans="1:21">
      <c r="A55" s="65" t="s">
        <v>57</v>
      </c>
      <c r="B55" s="66" t="s">
        <v>36</v>
      </c>
      <c r="C55" s="67">
        <v>56014.374300000003</v>
      </c>
      <c r="D55" s="67">
        <v>2.0999999999999999E-3</v>
      </c>
      <c r="E55">
        <f t="shared" si="0"/>
        <v>27847.114497171504</v>
      </c>
      <c r="F55">
        <f t="shared" si="1"/>
        <v>27847</v>
      </c>
      <c r="G55">
        <f t="shared" si="2"/>
        <v>3.1460800004424527E-2</v>
      </c>
      <c r="J55">
        <f>+G55</f>
        <v>3.1460800004424527E-2</v>
      </c>
      <c r="O55">
        <f t="shared" ca="1" si="3"/>
        <v>2.3699245372038439E-2</v>
      </c>
      <c r="Q55" s="2">
        <f t="shared" si="4"/>
        <v>40995.874300000003</v>
      </c>
    </row>
    <row r="56" spans="1:21">
      <c r="A56" s="65" t="s">
        <v>57</v>
      </c>
      <c r="B56" s="66" t="s">
        <v>35</v>
      </c>
      <c r="C56" s="67">
        <v>56014.518199999999</v>
      </c>
      <c r="D56" s="67">
        <v>2.8999999999999998E-3</v>
      </c>
      <c r="E56">
        <f t="shared" si="0"/>
        <v>27847.638201049882</v>
      </c>
      <c r="F56">
        <f t="shared" si="1"/>
        <v>27847.5</v>
      </c>
      <c r="G56">
        <f t="shared" si="2"/>
        <v>3.7973999998939689E-2</v>
      </c>
      <c r="J56">
        <f>+G56</f>
        <v>3.7973999998939689E-2</v>
      </c>
      <c r="O56">
        <f t="shared" ca="1" si="3"/>
        <v>2.3699975100114224E-2</v>
      </c>
      <c r="Q56" s="2">
        <f t="shared" si="4"/>
        <v>40996.018199999999</v>
      </c>
    </row>
    <row r="57" spans="1:21">
      <c r="A57" s="67" t="s">
        <v>58</v>
      </c>
      <c r="B57" s="66" t="s">
        <v>36</v>
      </c>
      <c r="C57" s="67">
        <v>56355.3776</v>
      </c>
      <c r="D57" s="67">
        <v>2.5999999999999999E-3</v>
      </c>
      <c r="E57">
        <f t="shared" si="0"/>
        <v>29088.148206377908</v>
      </c>
      <c r="F57">
        <f t="shared" si="1"/>
        <v>29088</v>
      </c>
      <c r="G57">
        <f t="shared" si="2"/>
        <v>4.0723199999774806E-2</v>
      </c>
      <c r="J57">
        <f>+G57</f>
        <v>4.0723199999774806E-2</v>
      </c>
      <c r="O57">
        <f t="shared" ca="1" si="3"/>
        <v>2.5510430456134953E-2</v>
      </c>
      <c r="Q57" s="2">
        <f t="shared" si="4"/>
        <v>41336.8776</v>
      </c>
    </row>
    <row r="58" spans="1:21">
      <c r="A58" s="75" t="s">
        <v>208</v>
      </c>
      <c r="B58" s="76" t="s">
        <v>35</v>
      </c>
      <c r="C58" s="77">
        <v>57065.406940000132</v>
      </c>
      <c r="D58" s="77">
        <v>5.9999999999999995E-4</v>
      </c>
      <c r="E58">
        <f t="shared" si="0"/>
        <v>31672.20045885097</v>
      </c>
      <c r="F58">
        <f t="shared" si="1"/>
        <v>31672</v>
      </c>
      <c r="G58">
        <f t="shared" si="2"/>
        <v>5.50808001353289E-2</v>
      </c>
      <c r="K58">
        <f>+G58</f>
        <v>5.50808001353289E-2</v>
      </c>
      <c r="O58">
        <f t="shared" ca="1" si="3"/>
        <v>2.9281665151787966E-2</v>
      </c>
      <c r="Q58" s="2">
        <f t="shared" si="4"/>
        <v>42046.906940000132</v>
      </c>
    </row>
    <row r="59" spans="1:21">
      <c r="A59" s="71" t="s">
        <v>207</v>
      </c>
      <c r="B59" s="72" t="s">
        <v>35</v>
      </c>
      <c r="C59" s="73">
        <v>57065.410239999997</v>
      </c>
      <c r="D59" s="73">
        <v>6.9999999999999999E-4</v>
      </c>
      <c r="E59">
        <f t="shared" si="0"/>
        <v>31672.212468737893</v>
      </c>
      <c r="F59">
        <f t="shared" si="1"/>
        <v>31672</v>
      </c>
      <c r="G59">
        <f t="shared" si="2"/>
        <v>5.8380800001032185E-2</v>
      </c>
      <c r="K59">
        <f>+G59</f>
        <v>5.8380800001032185E-2</v>
      </c>
      <c r="O59">
        <f t="shared" ca="1" si="3"/>
        <v>2.9281665151787966E-2</v>
      </c>
      <c r="Q59" s="2">
        <f t="shared" si="4"/>
        <v>42046.910239999997</v>
      </c>
    </row>
    <row r="60" spans="1:21">
      <c r="A60" s="68" t="s">
        <v>206</v>
      </c>
      <c r="B60" s="69" t="s">
        <v>36</v>
      </c>
      <c r="C60" s="70">
        <v>57696.522069999999</v>
      </c>
      <c r="D60" s="70">
        <v>1.9000000000000001E-4</v>
      </c>
      <c r="E60">
        <f t="shared" si="0"/>
        <v>33969.055506060264</v>
      </c>
      <c r="F60">
        <f t="shared" si="1"/>
        <v>33969</v>
      </c>
      <c r="G60">
        <f t="shared" si="2"/>
        <v>1.5251600001647603E-2</v>
      </c>
      <c r="K60">
        <f>+G60</f>
        <v>1.5251600001647603E-2</v>
      </c>
      <c r="O60">
        <f t="shared" ca="1" si="3"/>
        <v>3.2634035931940822E-2</v>
      </c>
      <c r="Q60" s="2">
        <f t="shared" si="4"/>
        <v>42678.022069999999</v>
      </c>
    </row>
  </sheetData>
  <protectedRanges>
    <protectedRange sqref="A59:D59" name="Range1"/>
  </protectedRanges>
  <sortState xmlns:xlrd2="http://schemas.microsoft.com/office/spreadsheetml/2017/richdata2" ref="A21:S60">
    <sortCondition ref="C21:C60"/>
  </sortState>
  <phoneticPr fontId="8" type="noConversion"/>
  <hyperlinks>
    <hyperlink ref="H354" r:id="rId1" display="http://vsolj.cetus-net.org/bulletin.html" xr:uid="{00000000-0004-0000-0000-000000000000}"/>
    <hyperlink ref="H347" r:id="rId2" display="http://vsolj.cetus-net.org/bulletin.html" xr:uid="{00000000-0004-0000-0000-000001000000}"/>
  </hyperlinks>
  <pageMargins left="0.75" right="0.75" top="1" bottom="1" header="0.5" footer="0.5"/>
  <pageSetup orientation="portrait" verticalDpi="0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1"/>
  <sheetViews>
    <sheetView workbookViewId="0">
      <selection activeCell="B1" sqref="B1"/>
    </sheetView>
  </sheetViews>
  <sheetFormatPr defaultColWidth="10.28515625" defaultRowHeight="12.75"/>
  <cols>
    <col min="1" max="1" width="15.28515625" customWidth="1"/>
    <col min="2" max="2" width="5.140625" customWidth="1"/>
    <col min="3" max="3" width="11.85546875" customWidth="1"/>
    <col min="4" max="4" width="9.42578125" customWidth="1"/>
    <col min="5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  <c r="B1" s="14" t="s">
        <v>42</v>
      </c>
    </row>
    <row r="2" spans="1:4">
      <c r="A2" t="s">
        <v>26</v>
      </c>
      <c r="B2" t="s">
        <v>41</v>
      </c>
    </row>
    <row r="3" spans="1:4" ht="13.5" thickBot="1">
      <c r="B3" s="11" t="s">
        <v>40</v>
      </c>
    </row>
    <row r="4" spans="1:4" ht="14.25" thickTop="1" thickBot="1">
      <c r="A4" s="8" t="s">
        <v>1</v>
      </c>
      <c r="C4" s="12" t="s">
        <v>32</v>
      </c>
      <c r="D4" s="13" t="s">
        <v>32</v>
      </c>
    </row>
    <row r="6" spans="1:4">
      <c r="A6" s="8" t="s">
        <v>2</v>
      </c>
    </row>
    <row r="7" spans="1:4">
      <c r="A7" t="s">
        <v>3</v>
      </c>
      <c r="C7">
        <v>48362.722399999999</v>
      </c>
      <c r="D7" s="14" t="s">
        <v>33</v>
      </c>
    </row>
    <row r="8" spans="1:4">
      <c r="A8" t="s">
        <v>4</v>
      </c>
      <c r="C8">
        <v>0.27477360000000001</v>
      </c>
      <c r="D8" s="15">
        <v>5387</v>
      </c>
    </row>
    <row r="10" spans="1:4" ht="13.5" thickBot="1">
      <c r="C10" s="7" t="s">
        <v>21</v>
      </c>
      <c r="D10" s="7" t="s">
        <v>22</v>
      </c>
    </row>
    <row r="11" spans="1:4">
      <c r="A11" t="s">
        <v>17</v>
      </c>
      <c r="C11">
        <f>INTERCEPT(G21:G998,$F21:$F998)</f>
        <v>-1.6468439744987712E-2</v>
      </c>
      <c r="D11" s="6"/>
    </row>
    <row r="12" spans="1:4">
      <c r="A12" t="s">
        <v>18</v>
      </c>
      <c r="C12">
        <f>SLOPE(G21:G998,$F21:$F998)</f>
        <v>1.5597051547701388E-6</v>
      </c>
      <c r="D12" s="6"/>
    </row>
    <row r="13" spans="1:4">
      <c r="A13" t="s">
        <v>20</v>
      </c>
      <c r="C13" s="6" t="s">
        <v>15</v>
      </c>
      <c r="D13" s="6"/>
    </row>
    <row r="14" spans="1:4">
      <c r="A14" t="s">
        <v>25</v>
      </c>
    </row>
    <row r="15" spans="1:4">
      <c r="A15" s="3" t="s">
        <v>19</v>
      </c>
      <c r="C15">
        <f>+D15+C8/2</f>
        <v>53732.079686800003</v>
      </c>
      <c r="D15">
        <v>53731.942300000002</v>
      </c>
    </row>
    <row r="16" spans="1:4">
      <c r="A16" s="8" t="s">
        <v>5</v>
      </c>
      <c r="C16">
        <f>+C8+C12</f>
        <v>0.27477515970515476</v>
      </c>
    </row>
    <row r="17" spans="1:17" ht="13.5" thickBot="1"/>
    <row r="18" spans="1:17">
      <c r="A18" s="8" t="s">
        <v>6</v>
      </c>
      <c r="C18" s="4">
        <f>+C15</f>
        <v>53732.079686800003</v>
      </c>
      <c r="D18" s="5">
        <f>+C16</f>
        <v>0.27477515970515476</v>
      </c>
    </row>
    <row r="19" spans="1:17" ht="13.5" thickTop="1">
      <c r="C19">
        <f>COUNT(C21:C758)</f>
        <v>14</v>
      </c>
    </row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33</v>
      </c>
      <c r="J20" s="10" t="s">
        <v>37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16</v>
      </c>
    </row>
    <row r="21" spans="1:17">
      <c r="A21" s="16" t="s">
        <v>34</v>
      </c>
      <c r="B21" s="17" t="s">
        <v>35</v>
      </c>
      <c r="C21" s="18">
        <v>51185.3344</v>
      </c>
      <c r="D21" s="17">
        <v>4.0000000000000002E-4</v>
      </c>
      <c r="E21">
        <f t="shared" ref="E21:E34" si="0">+(C21-C$7)/C$8</f>
        <v>10272.500706035809</v>
      </c>
      <c r="F21">
        <f t="shared" ref="F21:F34" si="1">ROUND(2*E21,0)/2</f>
        <v>10272.5</v>
      </c>
      <c r="G21">
        <f t="shared" ref="G21:G34" si="2">+C21-(C$7+F21*C$8)</f>
        <v>1.9400000019231811E-4</v>
      </c>
      <c r="I21">
        <f t="shared" ref="I21:I32" si="3">+G21</f>
        <v>1.9400000019231811E-4</v>
      </c>
      <c r="O21">
        <f t="shared" ref="O21:O34" si="4">+C$11+C$12*$F21</f>
        <v>-4.4636854261146178E-4</v>
      </c>
      <c r="Q21" s="2">
        <f t="shared" ref="Q21:Q34" si="5">+C21-15018.5</f>
        <v>36166.8344</v>
      </c>
    </row>
    <row r="22" spans="1:17">
      <c r="A22" s="16" t="s">
        <v>34</v>
      </c>
      <c r="B22" s="17" t="s">
        <v>36</v>
      </c>
      <c r="C22" s="18">
        <v>51185.472999999998</v>
      </c>
      <c r="D22" s="17">
        <v>2.9999999999999997E-4</v>
      </c>
      <c r="E22">
        <f t="shared" si="0"/>
        <v>10273.005121307138</v>
      </c>
      <c r="F22">
        <f t="shared" si="1"/>
        <v>10273</v>
      </c>
      <c r="G22">
        <f t="shared" si="2"/>
        <v>1.4071999976295047E-3</v>
      </c>
      <c r="I22">
        <f t="shared" si="3"/>
        <v>1.4071999976295047E-3</v>
      </c>
      <c r="O22">
        <f t="shared" si="4"/>
        <v>-4.4558869003407525E-4</v>
      </c>
      <c r="Q22" s="2">
        <f t="shared" si="5"/>
        <v>36166.972999999998</v>
      </c>
    </row>
    <row r="23" spans="1:17">
      <c r="A23" s="16" t="s">
        <v>34</v>
      </c>
      <c r="B23" s="17" t="s">
        <v>35</v>
      </c>
      <c r="C23" s="18">
        <v>51186.434999999998</v>
      </c>
      <c r="D23" s="17">
        <v>2.9999999999999997E-4</v>
      </c>
      <c r="E23">
        <f t="shared" si="0"/>
        <v>10276.50618545595</v>
      </c>
      <c r="F23">
        <f t="shared" si="1"/>
        <v>10276.5</v>
      </c>
      <c r="G23">
        <f t="shared" si="2"/>
        <v>1.6995999976643361E-3</v>
      </c>
      <c r="I23">
        <f t="shared" si="3"/>
        <v>1.6995999976643361E-3</v>
      </c>
      <c r="O23">
        <f t="shared" si="4"/>
        <v>-4.4012972199237999E-4</v>
      </c>
      <c r="Q23" s="2">
        <f t="shared" si="5"/>
        <v>36167.934999999998</v>
      </c>
    </row>
    <row r="24" spans="1:17">
      <c r="A24" s="16" t="s">
        <v>34</v>
      </c>
      <c r="B24" s="17" t="s">
        <v>36</v>
      </c>
      <c r="C24" s="18">
        <v>51192.339599999999</v>
      </c>
      <c r="D24" s="17">
        <v>4.0000000000000002E-4</v>
      </c>
      <c r="E24">
        <f t="shared" si="0"/>
        <v>10297.995149461231</v>
      </c>
      <c r="F24">
        <f t="shared" si="1"/>
        <v>10298</v>
      </c>
      <c r="G24">
        <f t="shared" si="2"/>
        <v>-1.3327999986358918E-3</v>
      </c>
      <c r="I24">
        <f t="shared" si="3"/>
        <v>-1.3327999986358918E-3</v>
      </c>
      <c r="O24">
        <f t="shared" si="4"/>
        <v>-4.0659606116482186E-4</v>
      </c>
      <c r="Q24" s="2">
        <f t="shared" si="5"/>
        <v>36173.839599999999</v>
      </c>
    </row>
    <row r="25" spans="1:17">
      <c r="A25" s="16" t="s">
        <v>34</v>
      </c>
      <c r="B25" s="17" t="s">
        <v>35</v>
      </c>
      <c r="C25" s="18">
        <v>51192.477200000001</v>
      </c>
      <c r="D25" s="17">
        <v>8.0000000000000004E-4</v>
      </c>
      <c r="E25">
        <f t="shared" si="0"/>
        <v>10298.495925372752</v>
      </c>
      <c r="F25">
        <f t="shared" si="1"/>
        <v>10298.5</v>
      </c>
      <c r="G25">
        <f t="shared" si="2"/>
        <v>-1.1195999977644533E-3</v>
      </c>
      <c r="I25">
        <f t="shared" si="3"/>
        <v>-1.1195999977644533E-3</v>
      </c>
      <c r="O25">
        <f t="shared" si="4"/>
        <v>-4.058162085874388E-4</v>
      </c>
      <c r="Q25" s="2">
        <f t="shared" si="5"/>
        <v>36173.977200000001</v>
      </c>
    </row>
    <row r="26" spans="1:17">
      <c r="A26" s="16" t="s">
        <v>34</v>
      </c>
      <c r="B26" s="17" t="s">
        <v>36</v>
      </c>
      <c r="C26" s="18">
        <v>51215.421699999999</v>
      </c>
      <c r="D26" s="17">
        <v>2.0000000000000001E-4</v>
      </c>
      <c r="E26">
        <f t="shared" si="0"/>
        <v>10381.999216809767</v>
      </c>
      <c r="F26">
        <f t="shared" si="1"/>
        <v>10382</v>
      </c>
      <c r="G26">
        <f t="shared" si="2"/>
        <v>-2.1520000154851004E-4</v>
      </c>
      <c r="I26">
        <f t="shared" si="3"/>
        <v>-2.1520000154851004E-4</v>
      </c>
      <c r="O26">
        <f t="shared" si="4"/>
        <v>-2.7558082816413199E-4</v>
      </c>
      <c r="Q26" s="2">
        <f t="shared" si="5"/>
        <v>36196.921699999999</v>
      </c>
    </row>
    <row r="27" spans="1:17">
      <c r="A27" s="16" t="s">
        <v>34</v>
      </c>
      <c r="B27" s="17" t="s">
        <v>35</v>
      </c>
      <c r="C27" s="18">
        <v>51221.3292</v>
      </c>
      <c r="D27" s="17">
        <v>2.0000000000000001E-4</v>
      </c>
      <c r="E27">
        <f t="shared" si="0"/>
        <v>10403.49873495853</v>
      </c>
      <c r="F27">
        <f t="shared" si="1"/>
        <v>10403.5</v>
      </c>
      <c r="G27">
        <f t="shared" si="2"/>
        <v>-3.4759999834932387E-4</v>
      </c>
      <c r="I27">
        <f t="shared" si="3"/>
        <v>-3.4759999834932387E-4</v>
      </c>
      <c r="O27">
        <f t="shared" si="4"/>
        <v>-2.4204716733657386E-4</v>
      </c>
      <c r="Q27" s="2">
        <f t="shared" si="5"/>
        <v>36202.8292</v>
      </c>
    </row>
    <row r="28" spans="1:17">
      <c r="A28" s="16" t="s">
        <v>34</v>
      </c>
      <c r="B28" s="17" t="s">
        <v>35</v>
      </c>
      <c r="C28" s="18">
        <v>51222.427499999998</v>
      </c>
      <c r="D28" s="17">
        <v>2.0000000000000001E-4</v>
      </c>
      <c r="E28">
        <f t="shared" si="0"/>
        <v>10407.49584385108</v>
      </c>
      <c r="F28">
        <f t="shared" si="1"/>
        <v>10407.5</v>
      </c>
      <c r="G28">
        <f t="shared" si="2"/>
        <v>-1.1420000009820797E-3</v>
      </c>
      <c r="I28">
        <f t="shared" si="3"/>
        <v>-1.1420000009820797E-3</v>
      </c>
      <c r="O28">
        <f t="shared" si="4"/>
        <v>-2.3580834671749207E-4</v>
      </c>
      <c r="Q28" s="2">
        <f t="shared" si="5"/>
        <v>36203.927499999998</v>
      </c>
    </row>
    <row r="29" spans="1:17">
      <c r="A29" s="16" t="s">
        <v>34</v>
      </c>
      <c r="B29" s="17" t="s">
        <v>36</v>
      </c>
      <c r="C29" s="18">
        <v>51223.390399999997</v>
      </c>
      <c r="D29" s="17">
        <v>5.0000000000000001E-4</v>
      </c>
      <c r="E29">
        <f t="shared" si="0"/>
        <v>10411.000183423726</v>
      </c>
      <c r="F29">
        <f t="shared" si="1"/>
        <v>10411</v>
      </c>
      <c r="G29">
        <f t="shared" si="2"/>
        <v>5.0399998144712299E-5</v>
      </c>
      <c r="I29">
        <f t="shared" si="3"/>
        <v>5.0399998144712299E-5</v>
      </c>
      <c r="O29">
        <f t="shared" si="4"/>
        <v>-2.303493786757968E-4</v>
      </c>
      <c r="Q29" s="2">
        <f t="shared" si="5"/>
        <v>36204.890399999997</v>
      </c>
    </row>
    <row r="30" spans="1:17">
      <c r="A30" s="16" t="s">
        <v>34</v>
      </c>
      <c r="B30" s="17" t="s">
        <v>36</v>
      </c>
      <c r="C30" s="18">
        <v>51226.413099999998</v>
      </c>
      <c r="D30" s="17">
        <v>5.0000000000000001E-4</v>
      </c>
      <c r="E30">
        <f t="shared" si="0"/>
        <v>10422.000876357843</v>
      </c>
      <c r="F30">
        <f t="shared" si="1"/>
        <v>10422</v>
      </c>
      <c r="G30">
        <f t="shared" si="2"/>
        <v>2.4080000002868474E-4</v>
      </c>
      <c r="I30">
        <f t="shared" si="3"/>
        <v>2.4080000002868474E-4</v>
      </c>
      <c r="O30">
        <f t="shared" si="4"/>
        <v>-2.1319262197332448E-4</v>
      </c>
      <c r="Q30" s="2">
        <f t="shared" si="5"/>
        <v>36207.913099999998</v>
      </c>
    </row>
    <row r="31" spans="1:17">
      <c r="A31" s="16" t="s">
        <v>34</v>
      </c>
      <c r="B31" s="17" t="s">
        <v>35</v>
      </c>
      <c r="C31" s="18">
        <v>51227.372300000003</v>
      </c>
      <c r="D31" s="17">
        <v>5.9999999999999995E-4</v>
      </c>
      <c r="E31">
        <f t="shared" si="0"/>
        <v>10425.49175029917</v>
      </c>
      <c r="F31">
        <f t="shared" si="1"/>
        <v>10425.5</v>
      </c>
      <c r="G31">
        <f t="shared" si="2"/>
        <v>-2.2667999946861528E-3</v>
      </c>
      <c r="I31">
        <f t="shared" si="3"/>
        <v>-2.2667999946861528E-3</v>
      </c>
      <c r="O31">
        <f t="shared" si="4"/>
        <v>-2.0773365393162921E-4</v>
      </c>
      <c r="Q31" s="2">
        <f t="shared" si="5"/>
        <v>36208.872300000003</v>
      </c>
    </row>
    <row r="32" spans="1:17">
      <c r="A32" s="16" t="s">
        <v>34</v>
      </c>
      <c r="B32" s="17" t="s">
        <v>35</v>
      </c>
      <c r="C32" s="18">
        <v>51258.423999999999</v>
      </c>
      <c r="D32" s="17">
        <v>4.0000000000000002E-4</v>
      </c>
      <c r="E32">
        <f t="shared" si="0"/>
        <v>10538.500059685502</v>
      </c>
      <c r="F32">
        <f t="shared" si="1"/>
        <v>10538.5</v>
      </c>
      <c r="G32">
        <f t="shared" si="2"/>
        <v>1.6400001186411828E-5</v>
      </c>
      <c r="I32">
        <f t="shared" si="3"/>
        <v>1.6400001186411828E-5</v>
      </c>
      <c r="O32">
        <f t="shared" si="4"/>
        <v>-3.148697144260415E-5</v>
      </c>
      <c r="Q32" s="2">
        <f t="shared" si="5"/>
        <v>36239.923999999999</v>
      </c>
    </row>
    <row r="33" spans="1:17">
      <c r="A33" s="19" t="s">
        <v>39</v>
      </c>
      <c r="B33" s="17" t="s">
        <v>35</v>
      </c>
      <c r="C33">
        <v>53731.942300000002</v>
      </c>
      <c r="D33" s="6">
        <v>2.9999999999999997E-4</v>
      </c>
      <c r="E33">
        <f t="shared" si="0"/>
        <v>19540.523179810592</v>
      </c>
      <c r="F33">
        <f t="shared" si="1"/>
        <v>19540.5</v>
      </c>
      <c r="G33">
        <f t="shared" si="2"/>
        <v>6.369200003973674E-3</v>
      </c>
      <c r="J33">
        <f>+G33</f>
        <v>6.369200003973674E-3</v>
      </c>
      <c r="O33">
        <f t="shared" si="4"/>
        <v>1.4008978831798184E-2</v>
      </c>
      <c r="Q33" s="2">
        <f t="shared" si="5"/>
        <v>38713.442300000002</v>
      </c>
    </row>
    <row r="34" spans="1:17">
      <c r="A34" s="19" t="s">
        <v>38</v>
      </c>
      <c r="C34">
        <v>54029.6757</v>
      </c>
      <c r="D34" s="6">
        <v>2.9999999999999997E-4</v>
      </c>
      <c r="E34">
        <f t="shared" si="0"/>
        <v>20624.082153452884</v>
      </c>
      <c r="F34">
        <f t="shared" si="1"/>
        <v>20624</v>
      </c>
      <c r="G34">
        <f t="shared" si="2"/>
        <v>2.2573599999304861E-2</v>
      </c>
      <c r="J34">
        <f>+G34</f>
        <v>2.2573599999304861E-2</v>
      </c>
      <c r="O34">
        <f t="shared" si="4"/>
        <v>1.569891936699163E-2</v>
      </c>
      <c r="Q34" s="2">
        <f t="shared" si="5"/>
        <v>39011.1757</v>
      </c>
    </row>
    <row r="35" spans="1:17">
      <c r="D35" s="6"/>
    </row>
    <row r="36" spans="1:17">
      <c r="D36" s="6"/>
    </row>
    <row r="37" spans="1:17">
      <c r="D37" s="6"/>
    </row>
    <row r="38" spans="1:17">
      <c r="D38" s="6"/>
    </row>
    <row r="39" spans="1:17">
      <c r="D39" s="6"/>
    </row>
    <row r="40" spans="1:17">
      <c r="D40" s="6"/>
    </row>
    <row r="41" spans="1:17">
      <c r="D41" s="6"/>
    </row>
    <row r="42" spans="1:17">
      <c r="D42" s="6"/>
    </row>
    <row r="43" spans="1:17">
      <c r="D43" s="6"/>
    </row>
    <row r="44" spans="1:17">
      <c r="D44" s="6"/>
    </row>
    <row r="45" spans="1:17">
      <c r="D45" s="6"/>
    </row>
    <row r="46" spans="1:17">
      <c r="D46" s="6"/>
    </row>
    <row r="47" spans="1:17">
      <c r="D47" s="6"/>
    </row>
    <row r="48" spans="1:17">
      <c r="D48" s="6"/>
    </row>
    <row r="49" spans="4:4">
      <c r="D49" s="6"/>
    </row>
    <row r="50" spans="4:4">
      <c r="D50" s="6"/>
    </row>
    <row r="51" spans="4:4">
      <c r="D51" s="6"/>
    </row>
  </sheetData>
  <sheetProtection sheet="1"/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850"/>
  <sheetViews>
    <sheetView workbookViewId="0">
      <selection activeCell="A45" sqref="A45:D45"/>
    </sheetView>
  </sheetViews>
  <sheetFormatPr defaultRowHeight="12.75"/>
  <cols>
    <col min="1" max="1" width="19.7109375" style="52" customWidth="1"/>
    <col min="2" max="2" width="4.42578125" style="25" customWidth="1"/>
    <col min="3" max="3" width="12.7109375" style="52" customWidth="1"/>
    <col min="4" max="4" width="5.42578125" style="25" customWidth="1"/>
    <col min="5" max="5" width="14.85546875" style="25" customWidth="1"/>
    <col min="6" max="6" width="9.140625" style="25"/>
    <col min="7" max="7" width="12" style="25" customWidth="1"/>
    <col min="8" max="8" width="14.140625" style="52" customWidth="1"/>
    <col min="9" max="9" width="22.5703125" style="25" customWidth="1"/>
    <col min="10" max="10" width="25.140625" style="25" customWidth="1"/>
    <col min="11" max="11" width="15.7109375" style="25" customWidth="1"/>
    <col min="12" max="12" width="14.140625" style="25" customWidth="1"/>
    <col min="13" max="13" width="9.5703125" style="25" customWidth="1"/>
    <col min="14" max="14" width="14.140625" style="25" customWidth="1"/>
    <col min="15" max="15" width="23.42578125" style="25" customWidth="1"/>
    <col min="16" max="16" width="16.5703125" style="25" customWidth="1"/>
    <col min="17" max="17" width="41" style="25" customWidth="1"/>
    <col min="18" max="16384" width="9.140625" style="25"/>
  </cols>
  <sheetData>
    <row r="1" spans="1:16" ht="15.75">
      <c r="A1" s="51" t="s">
        <v>63</v>
      </c>
      <c r="I1" s="53" t="s">
        <v>64</v>
      </c>
      <c r="J1" s="54" t="s">
        <v>65</v>
      </c>
    </row>
    <row r="2" spans="1:16">
      <c r="I2" s="55" t="s">
        <v>66</v>
      </c>
      <c r="J2" s="56" t="s">
        <v>67</v>
      </c>
    </row>
    <row r="3" spans="1:16">
      <c r="A3" s="57" t="s">
        <v>68</v>
      </c>
      <c r="I3" s="55" t="s">
        <v>69</v>
      </c>
      <c r="J3" s="56" t="s">
        <v>70</v>
      </c>
    </row>
    <row r="4" spans="1:16">
      <c r="I4" s="55" t="s">
        <v>71</v>
      </c>
      <c r="J4" s="56" t="s">
        <v>70</v>
      </c>
    </row>
    <row r="5" spans="1:16" ht="13.5" thickBot="1">
      <c r="I5" s="58" t="s">
        <v>72</v>
      </c>
      <c r="J5" s="59" t="s">
        <v>73</v>
      </c>
    </row>
    <row r="10" spans="1:16" ht="13.5" thickBot="1"/>
    <row r="11" spans="1:16" ht="12.75" customHeight="1" thickBot="1">
      <c r="A11" s="52" t="str">
        <f t="shared" ref="A11:A45" si="0">P11</f>
        <v>IBVS 5387 </v>
      </c>
      <c r="B11" s="6" t="str">
        <f t="shared" ref="B11:B45" si="1">IF(H11=INT(H11),"I","II")</f>
        <v>II</v>
      </c>
      <c r="C11" s="52">
        <f t="shared" ref="C11:C45" si="2">1*G11</f>
        <v>51185.3344</v>
      </c>
      <c r="D11" s="25" t="str">
        <f t="shared" ref="D11:D45" si="3">VLOOKUP(F11,I$1:J$5,2,FALSE)</f>
        <v>vis</v>
      </c>
      <c r="E11" s="60">
        <f>VLOOKUP(C11,Active!C$21:E$972,3,FALSE)</f>
        <v>10272.500706035809</v>
      </c>
      <c r="F11" s="6" t="s">
        <v>72</v>
      </c>
      <c r="G11" s="25" t="str">
        <f t="shared" ref="G11:G45" si="4">MID(I11,3,LEN(I11)-3)</f>
        <v>51185.3344</v>
      </c>
      <c r="H11" s="52">
        <f t="shared" ref="H11:H45" si="5">1*K11</f>
        <v>-4785.5</v>
      </c>
      <c r="I11" s="61" t="s">
        <v>74</v>
      </c>
      <c r="J11" s="62" t="s">
        <v>75</v>
      </c>
      <c r="K11" s="61">
        <v>-4785.5</v>
      </c>
      <c r="L11" s="61" t="s">
        <v>76</v>
      </c>
      <c r="M11" s="62" t="s">
        <v>77</v>
      </c>
      <c r="N11" s="62" t="s">
        <v>78</v>
      </c>
      <c r="O11" s="63" t="s">
        <v>79</v>
      </c>
      <c r="P11" s="64" t="s">
        <v>80</v>
      </c>
    </row>
    <row r="12" spans="1:16" ht="12.75" customHeight="1" thickBot="1">
      <c r="A12" s="52" t="str">
        <f t="shared" si="0"/>
        <v>IBVS 5387 </v>
      </c>
      <c r="B12" s="6" t="str">
        <f t="shared" si="1"/>
        <v>I</v>
      </c>
      <c r="C12" s="52">
        <f t="shared" si="2"/>
        <v>51185.472999999998</v>
      </c>
      <c r="D12" s="25" t="str">
        <f t="shared" si="3"/>
        <v>vis</v>
      </c>
      <c r="E12" s="60">
        <f>VLOOKUP(C12,Active!C$21:E$972,3,FALSE)</f>
        <v>10273.005121307138</v>
      </c>
      <c r="F12" s="6" t="s">
        <v>72</v>
      </c>
      <c r="G12" s="25" t="str">
        <f t="shared" si="4"/>
        <v>51185.4730</v>
      </c>
      <c r="H12" s="52">
        <f t="shared" si="5"/>
        <v>-4785</v>
      </c>
      <c r="I12" s="61" t="s">
        <v>81</v>
      </c>
      <c r="J12" s="62" t="s">
        <v>82</v>
      </c>
      <c r="K12" s="61">
        <v>-4785</v>
      </c>
      <c r="L12" s="61" t="s">
        <v>83</v>
      </c>
      <c r="M12" s="62" t="s">
        <v>77</v>
      </c>
      <c r="N12" s="62" t="s">
        <v>78</v>
      </c>
      <c r="O12" s="63" t="s">
        <v>79</v>
      </c>
      <c r="P12" s="64" t="s">
        <v>80</v>
      </c>
    </row>
    <row r="13" spans="1:16" ht="12.75" customHeight="1" thickBot="1">
      <c r="A13" s="52" t="str">
        <f t="shared" si="0"/>
        <v>IBVS 5387 </v>
      </c>
      <c r="B13" s="6" t="str">
        <f t="shared" si="1"/>
        <v>II</v>
      </c>
      <c r="C13" s="52">
        <f t="shared" si="2"/>
        <v>51186.434999999998</v>
      </c>
      <c r="D13" s="25" t="str">
        <f t="shared" si="3"/>
        <v>vis</v>
      </c>
      <c r="E13" s="60">
        <f>VLOOKUP(C13,Active!C$21:E$972,3,FALSE)</f>
        <v>10276.50618545595</v>
      </c>
      <c r="F13" s="6" t="s">
        <v>72</v>
      </c>
      <c r="G13" s="25" t="str">
        <f t="shared" si="4"/>
        <v>51186.4350</v>
      </c>
      <c r="H13" s="52">
        <f t="shared" si="5"/>
        <v>-4781.5</v>
      </c>
      <c r="I13" s="61" t="s">
        <v>84</v>
      </c>
      <c r="J13" s="62" t="s">
        <v>85</v>
      </c>
      <c r="K13" s="61">
        <v>-4781.5</v>
      </c>
      <c r="L13" s="61" t="s">
        <v>86</v>
      </c>
      <c r="M13" s="62" t="s">
        <v>77</v>
      </c>
      <c r="N13" s="62" t="s">
        <v>78</v>
      </c>
      <c r="O13" s="63" t="s">
        <v>79</v>
      </c>
      <c r="P13" s="64" t="s">
        <v>80</v>
      </c>
    </row>
    <row r="14" spans="1:16" ht="12.75" customHeight="1" thickBot="1">
      <c r="A14" s="52" t="str">
        <f t="shared" si="0"/>
        <v>IBVS 5387 </v>
      </c>
      <c r="B14" s="6" t="str">
        <f t="shared" si="1"/>
        <v>I</v>
      </c>
      <c r="C14" s="52">
        <f t="shared" si="2"/>
        <v>51192.339599999999</v>
      </c>
      <c r="D14" s="25" t="str">
        <f t="shared" si="3"/>
        <v>vis</v>
      </c>
      <c r="E14" s="60">
        <f>VLOOKUP(C14,Active!C$21:E$972,3,FALSE)</f>
        <v>10297.995149461231</v>
      </c>
      <c r="F14" s="6" t="s">
        <v>72</v>
      </c>
      <c r="G14" s="25" t="str">
        <f t="shared" si="4"/>
        <v>51192.3396</v>
      </c>
      <c r="H14" s="52">
        <f t="shared" si="5"/>
        <v>-4760</v>
      </c>
      <c r="I14" s="61" t="s">
        <v>87</v>
      </c>
      <c r="J14" s="62" t="s">
        <v>88</v>
      </c>
      <c r="K14" s="61">
        <v>-4760</v>
      </c>
      <c r="L14" s="61" t="s">
        <v>89</v>
      </c>
      <c r="M14" s="62" t="s">
        <v>77</v>
      </c>
      <c r="N14" s="62" t="s">
        <v>78</v>
      </c>
      <c r="O14" s="63" t="s">
        <v>79</v>
      </c>
      <c r="P14" s="64" t="s">
        <v>80</v>
      </c>
    </row>
    <row r="15" spans="1:16" ht="12.75" customHeight="1" thickBot="1">
      <c r="A15" s="52" t="str">
        <f t="shared" si="0"/>
        <v>IBVS 5387 </v>
      </c>
      <c r="B15" s="6" t="str">
        <f t="shared" si="1"/>
        <v>II</v>
      </c>
      <c r="C15" s="52">
        <f t="shared" si="2"/>
        <v>51192.477200000001</v>
      </c>
      <c r="D15" s="25" t="str">
        <f t="shared" si="3"/>
        <v>vis</v>
      </c>
      <c r="E15" s="60">
        <f>VLOOKUP(C15,Active!C$21:E$972,3,FALSE)</f>
        <v>10298.495925372752</v>
      </c>
      <c r="F15" s="6" t="s">
        <v>72</v>
      </c>
      <c r="G15" s="25" t="str">
        <f t="shared" si="4"/>
        <v>51192.4772</v>
      </c>
      <c r="H15" s="52">
        <f t="shared" si="5"/>
        <v>-4759.5</v>
      </c>
      <c r="I15" s="61" t="s">
        <v>90</v>
      </c>
      <c r="J15" s="62" t="s">
        <v>91</v>
      </c>
      <c r="K15" s="61">
        <v>-4759.5</v>
      </c>
      <c r="L15" s="61" t="s">
        <v>92</v>
      </c>
      <c r="M15" s="62" t="s">
        <v>77</v>
      </c>
      <c r="N15" s="62" t="s">
        <v>78</v>
      </c>
      <c r="O15" s="63" t="s">
        <v>79</v>
      </c>
      <c r="P15" s="64" t="s">
        <v>80</v>
      </c>
    </row>
    <row r="16" spans="1:16" ht="12.75" customHeight="1" thickBot="1">
      <c r="A16" s="52" t="str">
        <f t="shared" si="0"/>
        <v>IBVS 5387 </v>
      </c>
      <c r="B16" s="6" t="str">
        <f t="shared" si="1"/>
        <v>I</v>
      </c>
      <c r="C16" s="52">
        <f t="shared" si="2"/>
        <v>51215.421699999999</v>
      </c>
      <c r="D16" s="25" t="str">
        <f t="shared" si="3"/>
        <v>vis</v>
      </c>
      <c r="E16" s="60">
        <f>VLOOKUP(C16,Active!C$21:E$972,3,FALSE)</f>
        <v>10381.999216809767</v>
      </c>
      <c r="F16" s="6" t="s">
        <v>72</v>
      </c>
      <c r="G16" s="25" t="str">
        <f t="shared" si="4"/>
        <v>51215.4217</v>
      </c>
      <c r="H16" s="52">
        <f t="shared" si="5"/>
        <v>-4676</v>
      </c>
      <c r="I16" s="61" t="s">
        <v>93</v>
      </c>
      <c r="J16" s="62" t="s">
        <v>94</v>
      </c>
      <c r="K16" s="61">
        <v>-4676</v>
      </c>
      <c r="L16" s="61" t="s">
        <v>95</v>
      </c>
      <c r="M16" s="62" t="s">
        <v>77</v>
      </c>
      <c r="N16" s="62" t="s">
        <v>96</v>
      </c>
      <c r="O16" s="63" t="s">
        <v>79</v>
      </c>
      <c r="P16" s="64" t="s">
        <v>80</v>
      </c>
    </row>
    <row r="17" spans="1:16" ht="12.75" customHeight="1" thickBot="1">
      <c r="A17" s="52" t="str">
        <f t="shared" si="0"/>
        <v>IBVS 5387 </v>
      </c>
      <c r="B17" s="6" t="str">
        <f t="shared" si="1"/>
        <v>II</v>
      </c>
      <c r="C17" s="52">
        <f t="shared" si="2"/>
        <v>51221.3292</v>
      </c>
      <c r="D17" s="25" t="str">
        <f t="shared" si="3"/>
        <v>vis</v>
      </c>
      <c r="E17" s="60">
        <f>VLOOKUP(C17,Active!C$21:E$972,3,FALSE)</f>
        <v>10403.49873495853</v>
      </c>
      <c r="F17" s="6" t="s">
        <v>72</v>
      </c>
      <c r="G17" s="25" t="str">
        <f t="shared" si="4"/>
        <v>51221.3292</v>
      </c>
      <c r="H17" s="52">
        <f t="shared" si="5"/>
        <v>-4654.5</v>
      </c>
      <c r="I17" s="61" t="s">
        <v>97</v>
      </c>
      <c r="J17" s="62" t="s">
        <v>98</v>
      </c>
      <c r="K17" s="61">
        <v>-4654.5</v>
      </c>
      <c r="L17" s="61" t="s">
        <v>99</v>
      </c>
      <c r="M17" s="62" t="s">
        <v>77</v>
      </c>
      <c r="N17" s="62" t="s">
        <v>96</v>
      </c>
      <c r="O17" s="63" t="s">
        <v>79</v>
      </c>
      <c r="P17" s="64" t="s">
        <v>80</v>
      </c>
    </row>
    <row r="18" spans="1:16" ht="12.75" customHeight="1" thickBot="1">
      <c r="A18" s="52" t="str">
        <f t="shared" si="0"/>
        <v>IBVS 5387 </v>
      </c>
      <c r="B18" s="6" t="str">
        <f t="shared" si="1"/>
        <v>II</v>
      </c>
      <c r="C18" s="52">
        <f t="shared" si="2"/>
        <v>51222.427499999998</v>
      </c>
      <c r="D18" s="25" t="str">
        <f t="shared" si="3"/>
        <v>vis</v>
      </c>
      <c r="E18" s="60">
        <f>VLOOKUP(C18,Active!C$21:E$972,3,FALSE)</f>
        <v>10407.49584385108</v>
      </c>
      <c r="F18" s="6" t="s">
        <v>72</v>
      </c>
      <c r="G18" s="25" t="str">
        <f t="shared" si="4"/>
        <v>51222.4275</v>
      </c>
      <c r="H18" s="52">
        <f t="shared" si="5"/>
        <v>-4650.5</v>
      </c>
      <c r="I18" s="61" t="s">
        <v>100</v>
      </c>
      <c r="J18" s="62" t="s">
        <v>101</v>
      </c>
      <c r="K18" s="61">
        <v>-4650.5</v>
      </c>
      <c r="L18" s="61" t="s">
        <v>102</v>
      </c>
      <c r="M18" s="62" t="s">
        <v>77</v>
      </c>
      <c r="N18" s="62" t="s">
        <v>96</v>
      </c>
      <c r="O18" s="63" t="s">
        <v>79</v>
      </c>
      <c r="P18" s="64" t="s">
        <v>80</v>
      </c>
    </row>
    <row r="19" spans="1:16" ht="12.75" customHeight="1" thickBot="1">
      <c r="A19" s="52" t="str">
        <f t="shared" si="0"/>
        <v>IBVS 5387 </v>
      </c>
      <c r="B19" s="6" t="str">
        <f t="shared" si="1"/>
        <v>I</v>
      </c>
      <c r="C19" s="52">
        <f t="shared" si="2"/>
        <v>51223.390399999997</v>
      </c>
      <c r="D19" s="25" t="str">
        <f t="shared" si="3"/>
        <v>vis</v>
      </c>
      <c r="E19" s="60">
        <f>VLOOKUP(C19,Active!C$21:E$972,3,FALSE)</f>
        <v>10411.000183423726</v>
      </c>
      <c r="F19" s="6" t="s">
        <v>72</v>
      </c>
      <c r="G19" s="25" t="str">
        <f t="shared" si="4"/>
        <v>51223.3904</v>
      </c>
      <c r="H19" s="52">
        <f t="shared" si="5"/>
        <v>-4647</v>
      </c>
      <c r="I19" s="61" t="s">
        <v>103</v>
      </c>
      <c r="J19" s="62" t="s">
        <v>104</v>
      </c>
      <c r="K19" s="61">
        <v>-4647</v>
      </c>
      <c r="L19" s="61" t="s">
        <v>105</v>
      </c>
      <c r="M19" s="62" t="s">
        <v>77</v>
      </c>
      <c r="N19" s="62" t="s">
        <v>96</v>
      </c>
      <c r="O19" s="63" t="s">
        <v>79</v>
      </c>
      <c r="P19" s="64" t="s">
        <v>80</v>
      </c>
    </row>
    <row r="20" spans="1:16" ht="12.75" customHeight="1" thickBot="1">
      <c r="A20" s="52" t="str">
        <f t="shared" si="0"/>
        <v>IBVS 5387 </v>
      </c>
      <c r="B20" s="6" t="str">
        <f t="shared" si="1"/>
        <v>I</v>
      </c>
      <c r="C20" s="52">
        <f t="shared" si="2"/>
        <v>51226.413099999998</v>
      </c>
      <c r="D20" s="25" t="str">
        <f t="shared" si="3"/>
        <v>vis</v>
      </c>
      <c r="E20" s="60">
        <f>VLOOKUP(C20,Active!C$21:E$972,3,FALSE)</f>
        <v>10422.000876357843</v>
      </c>
      <c r="F20" s="6" t="s">
        <v>72</v>
      </c>
      <c r="G20" s="25" t="str">
        <f t="shared" si="4"/>
        <v>51226.4131</v>
      </c>
      <c r="H20" s="52">
        <f t="shared" si="5"/>
        <v>-4636</v>
      </c>
      <c r="I20" s="61" t="s">
        <v>106</v>
      </c>
      <c r="J20" s="62" t="s">
        <v>107</v>
      </c>
      <c r="K20" s="61">
        <v>-4636</v>
      </c>
      <c r="L20" s="61" t="s">
        <v>108</v>
      </c>
      <c r="M20" s="62" t="s">
        <v>77</v>
      </c>
      <c r="N20" s="62" t="s">
        <v>78</v>
      </c>
      <c r="O20" s="63" t="s">
        <v>79</v>
      </c>
      <c r="P20" s="64" t="s">
        <v>80</v>
      </c>
    </row>
    <row r="21" spans="1:16" ht="12.75" customHeight="1" thickBot="1">
      <c r="A21" s="52" t="str">
        <f t="shared" si="0"/>
        <v>IBVS 5387 </v>
      </c>
      <c r="B21" s="6" t="str">
        <f t="shared" si="1"/>
        <v>II</v>
      </c>
      <c r="C21" s="52">
        <f t="shared" si="2"/>
        <v>51227.372300000003</v>
      </c>
      <c r="D21" s="25" t="str">
        <f t="shared" si="3"/>
        <v>vis</v>
      </c>
      <c r="E21" s="60">
        <f>VLOOKUP(C21,Active!C$21:E$972,3,FALSE)</f>
        <v>10425.49175029917</v>
      </c>
      <c r="F21" s="6" t="s">
        <v>72</v>
      </c>
      <c r="G21" s="25" t="str">
        <f t="shared" si="4"/>
        <v>51227.3723</v>
      </c>
      <c r="H21" s="52">
        <f t="shared" si="5"/>
        <v>-4632.5</v>
      </c>
      <c r="I21" s="61" t="s">
        <v>109</v>
      </c>
      <c r="J21" s="62" t="s">
        <v>110</v>
      </c>
      <c r="K21" s="61">
        <v>-4632.5</v>
      </c>
      <c r="L21" s="61" t="s">
        <v>111</v>
      </c>
      <c r="M21" s="62" t="s">
        <v>77</v>
      </c>
      <c r="N21" s="62" t="s">
        <v>78</v>
      </c>
      <c r="O21" s="63" t="s">
        <v>79</v>
      </c>
      <c r="P21" s="64" t="s">
        <v>80</v>
      </c>
    </row>
    <row r="22" spans="1:16" ht="12.75" customHeight="1" thickBot="1">
      <c r="A22" s="52" t="str">
        <f t="shared" si="0"/>
        <v>IBVS 5387 </v>
      </c>
      <c r="B22" s="6" t="str">
        <f t="shared" si="1"/>
        <v>II</v>
      </c>
      <c r="C22" s="52">
        <f t="shared" si="2"/>
        <v>51258.423999999999</v>
      </c>
      <c r="D22" s="25" t="str">
        <f t="shared" si="3"/>
        <v>vis</v>
      </c>
      <c r="E22" s="60">
        <f>VLOOKUP(C22,Active!C$21:E$972,3,FALSE)</f>
        <v>10538.500059685502</v>
      </c>
      <c r="F22" s="6" t="s">
        <v>72</v>
      </c>
      <c r="G22" s="25" t="str">
        <f t="shared" si="4"/>
        <v>51258.4240</v>
      </c>
      <c r="H22" s="52">
        <f t="shared" si="5"/>
        <v>-4519.5</v>
      </c>
      <c r="I22" s="61" t="s">
        <v>112</v>
      </c>
      <c r="J22" s="62" t="s">
        <v>113</v>
      </c>
      <c r="K22" s="61">
        <v>-4519.5</v>
      </c>
      <c r="L22" s="61" t="s">
        <v>92</v>
      </c>
      <c r="M22" s="62" t="s">
        <v>77</v>
      </c>
      <c r="N22" s="62" t="s">
        <v>78</v>
      </c>
      <c r="O22" s="63" t="s">
        <v>79</v>
      </c>
      <c r="P22" s="64" t="s">
        <v>80</v>
      </c>
    </row>
    <row r="23" spans="1:16" ht="12.75" customHeight="1" thickBot="1">
      <c r="A23" s="52" t="str">
        <f t="shared" si="0"/>
        <v>BAVM 215 </v>
      </c>
      <c r="B23" s="6" t="str">
        <f t="shared" si="1"/>
        <v>I</v>
      </c>
      <c r="C23" s="52">
        <f t="shared" si="2"/>
        <v>53446.311999999998</v>
      </c>
      <c r="D23" s="25" t="str">
        <f t="shared" si="3"/>
        <v>vis</v>
      </c>
      <c r="E23" s="60">
        <f>VLOOKUP(C23,Active!C$21:E$972,3,FALSE)</f>
        <v>18501.011742030529</v>
      </c>
      <c r="F23" s="6" t="s">
        <v>72</v>
      </c>
      <c r="G23" s="25" t="str">
        <f t="shared" si="4"/>
        <v>53446.3120</v>
      </c>
      <c r="H23" s="52">
        <f t="shared" si="5"/>
        <v>3443</v>
      </c>
      <c r="I23" s="61" t="s">
        <v>114</v>
      </c>
      <c r="J23" s="62" t="s">
        <v>115</v>
      </c>
      <c r="K23" s="61">
        <v>3443</v>
      </c>
      <c r="L23" s="61" t="s">
        <v>116</v>
      </c>
      <c r="M23" s="62" t="s">
        <v>117</v>
      </c>
      <c r="N23" s="62" t="s">
        <v>118</v>
      </c>
      <c r="O23" s="63" t="s">
        <v>119</v>
      </c>
      <c r="P23" s="64" t="s">
        <v>120</v>
      </c>
    </row>
    <row r="24" spans="1:16" ht="12.75" customHeight="1" thickBot="1">
      <c r="A24" s="52" t="str">
        <f t="shared" si="0"/>
        <v>BAVM 228 </v>
      </c>
      <c r="B24" s="6" t="str">
        <f t="shared" si="1"/>
        <v>I</v>
      </c>
      <c r="C24" s="52">
        <f t="shared" si="2"/>
        <v>53446.311999999998</v>
      </c>
      <c r="D24" s="25" t="str">
        <f t="shared" si="3"/>
        <v>vis</v>
      </c>
      <c r="E24" s="60">
        <f>VLOOKUP(C24,Active!C$21:E$972,3,FALSE)</f>
        <v>18501.011742030529</v>
      </c>
      <c r="F24" s="6" t="s">
        <v>72</v>
      </c>
      <c r="G24" s="25" t="str">
        <f t="shared" si="4"/>
        <v>53446.3120</v>
      </c>
      <c r="H24" s="52">
        <f t="shared" si="5"/>
        <v>3443</v>
      </c>
      <c r="I24" s="61" t="s">
        <v>114</v>
      </c>
      <c r="J24" s="62" t="s">
        <v>115</v>
      </c>
      <c r="K24" s="61">
        <v>3443</v>
      </c>
      <c r="L24" s="61" t="s">
        <v>116</v>
      </c>
      <c r="M24" s="62" t="s">
        <v>117</v>
      </c>
      <c r="N24" s="62" t="s">
        <v>118</v>
      </c>
      <c r="O24" s="63" t="s">
        <v>119</v>
      </c>
      <c r="P24" s="64" t="s">
        <v>121</v>
      </c>
    </row>
    <row r="25" spans="1:16" ht="12.75" customHeight="1" thickBot="1">
      <c r="A25" s="52" t="str">
        <f t="shared" si="0"/>
        <v>IBVS 5672 </v>
      </c>
      <c r="B25" s="6" t="str">
        <f t="shared" si="1"/>
        <v>II</v>
      </c>
      <c r="C25" s="52">
        <f t="shared" si="2"/>
        <v>53731.942300000002</v>
      </c>
      <c r="D25" s="25" t="str">
        <f t="shared" si="3"/>
        <v>vis</v>
      </c>
      <c r="E25" s="60">
        <f>VLOOKUP(C25,Active!C$21:E$972,3,FALSE)</f>
        <v>19540.523179810592</v>
      </c>
      <c r="F25" s="6" t="s">
        <v>72</v>
      </c>
      <c r="G25" s="25" t="str">
        <f t="shared" si="4"/>
        <v>53731.9423</v>
      </c>
      <c r="H25" s="52">
        <f t="shared" si="5"/>
        <v>4482.5</v>
      </c>
      <c r="I25" s="61" t="s">
        <v>122</v>
      </c>
      <c r="J25" s="62" t="s">
        <v>123</v>
      </c>
      <c r="K25" s="61">
        <v>4482.5</v>
      </c>
      <c r="L25" s="61" t="s">
        <v>124</v>
      </c>
      <c r="M25" s="62" t="s">
        <v>77</v>
      </c>
      <c r="N25" s="62" t="s">
        <v>125</v>
      </c>
      <c r="O25" s="63" t="s">
        <v>126</v>
      </c>
      <c r="P25" s="64" t="s">
        <v>127</v>
      </c>
    </row>
    <row r="26" spans="1:16" ht="12.75" customHeight="1" thickBot="1">
      <c r="A26" s="52" t="str">
        <f t="shared" si="0"/>
        <v>IBVS 6153 </v>
      </c>
      <c r="B26" s="6" t="str">
        <f t="shared" si="1"/>
        <v>I</v>
      </c>
      <c r="C26" s="52">
        <f t="shared" si="2"/>
        <v>54066.476900000001</v>
      </c>
      <c r="D26" s="25" t="str">
        <f t="shared" si="3"/>
        <v>vis</v>
      </c>
      <c r="E26" s="60">
        <f>VLOOKUP(C26,Active!C$21:E$972,3,FALSE)</f>
        <v>20758.014962136109</v>
      </c>
      <c r="F26" s="6" t="s">
        <v>72</v>
      </c>
      <c r="G26" s="25" t="str">
        <f t="shared" si="4"/>
        <v>54066.4769</v>
      </c>
      <c r="H26" s="52">
        <f t="shared" si="5"/>
        <v>5700</v>
      </c>
      <c r="I26" s="61" t="s">
        <v>133</v>
      </c>
      <c r="J26" s="62" t="s">
        <v>134</v>
      </c>
      <c r="K26" s="61">
        <v>5700</v>
      </c>
      <c r="L26" s="61" t="s">
        <v>135</v>
      </c>
      <c r="M26" s="62" t="s">
        <v>117</v>
      </c>
      <c r="N26" s="62" t="s">
        <v>136</v>
      </c>
      <c r="O26" s="63" t="s">
        <v>137</v>
      </c>
      <c r="P26" s="64" t="s">
        <v>138</v>
      </c>
    </row>
    <row r="27" spans="1:16" ht="12.75" customHeight="1" thickBot="1">
      <c r="A27" s="52" t="str">
        <f t="shared" si="0"/>
        <v>IBVS 6153 </v>
      </c>
      <c r="B27" s="6" t="str">
        <f t="shared" si="1"/>
        <v>II</v>
      </c>
      <c r="C27" s="52">
        <f t="shared" si="2"/>
        <v>54066.614999999998</v>
      </c>
      <c r="D27" s="25" t="str">
        <f t="shared" si="3"/>
        <v>vis</v>
      </c>
      <c r="E27" s="60">
        <f>VLOOKUP(C27,Active!C$21:E$972,3,FALSE)</f>
        <v>20758.517557727522</v>
      </c>
      <c r="F27" s="6" t="s">
        <v>72</v>
      </c>
      <c r="G27" s="25" t="str">
        <f t="shared" si="4"/>
        <v>54066.6150</v>
      </c>
      <c r="H27" s="52">
        <f t="shared" si="5"/>
        <v>5700.5</v>
      </c>
      <c r="I27" s="61" t="s">
        <v>139</v>
      </c>
      <c r="J27" s="62" t="s">
        <v>140</v>
      </c>
      <c r="K27" s="61">
        <v>5700.5</v>
      </c>
      <c r="L27" s="61" t="s">
        <v>141</v>
      </c>
      <c r="M27" s="62" t="s">
        <v>117</v>
      </c>
      <c r="N27" s="62" t="s">
        <v>136</v>
      </c>
      <c r="O27" s="63" t="s">
        <v>137</v>
      </c>
      <c r="P27" s="64" t="s">
        <v>138</v>
      </c>
    </row>
    <row r="28" spans="1:16" ht="12.75" customHeight="1" thickBot="1">
      <c r="A28" s="52" t="str">
        <f t="shared" si="0"/>
        <v>IBVS 6153 </v>
      </c>
      <c r="B28" s="6" t="str">
        <f t="shared" si="1"/>
        <v>II</v>
      </c>
      <c r="C28" s="52">
        <f t="shared" si="2"/>
        <v>54067.439100000003</v>
      </c>
      <c r="D28" s="25" t="str">
        <f t="shared" si="3"/>
        <v>vis</v>
      </c>
      <c r="E28" s="60">
        <f>VLOOKUP(C28,Active!C$21:E$972,3,FALSE)</f>
        <v>20761.516754156892</v>
      </c>
      <c r="F28" s="6" t="s">
        <v>72</v>
      </c>
      <c r="G28" s="25" t="str">
        <f t="shared" si="4"/>
        <v>54067.4391</v>
      </c>
      <c r="H28" s="52">
        <f t="shared" si="5"/>
        <v>5703.5</v>
      </c>
      <c r="I28" s="61" t="s">
        <v>142</v>
      </c>
      <c r="J28" s="62" t="s">
        <v>143</v>
      </c>
      <c r="K28" s="61">
        <v>5703.5</v>
      </c>
      <c r="L28" s="61" t="s">
        <v>144</v>
      </c>
      <c r="M28" s="62" t="s">
        <v>117</v>
      </c>
      <c r="N28" s="62" t="s">
        <v>136</v>
      </c>
      <c r="O28" s="63" t="s">
        <v>137</v>
      </c>
      <c r="P28" s="64" t="s">
        <v>138</v>
      </c>
    </row>
    <row r="29" spans="1:16" ht="12.75" customHeight="1" thickBot="1">
      <c r="A29" s="52" t="str">
        <f t="shared" si="0"/>
        <v>IBVS 6153 </v>
      </c>
      <c r="B29" s="6" t="str">
        <f t="shared" si="1"/>
        <v>I</v>
      </c>
      <c r="C29" s="52">
        <f t="shared" si="2"/>
        <v>54067.576099999998</v>
      </c>
      <c r="D29" s="25" t="str">
        <f t="shared" si="3"/>
        <v>vis</v>
      </c>
      <c r="E29" s="60">
        <f>VLOOKUP(C29,Active!C$21:E$972,3,FALSE)</f>
        <v>20762.015346452496</v>
      </c>
      <c r="F29" s="6" t="s">
        <v>72</v>
      </c>
      <c r="G29" s="25" t="str">
        <f t="shared" si="4"/>
        <v>54067.5761</v>
      </c>
      <c r="H29" s="52">
        <f t="shared" si="5"/>
        <v>5704</v>
      </c>
      <c r="I29" s="61" t="s">
        <v>145</v>
      </c>
      <c r="J29" s="62" t="s">
        <v>146</v>
      </c>
      <c r="K29" s="61">
        <v>5704</v>
      </c>
      <c r="L29" s="61" t="s">
        <v>147</v>
      </c>
      <c r="M29" s="62" t="s">
        <v>117</v>
      </c>
      <c r="N29" s="62" t="s">
        <v>136</v>
      </c>
      <c r="O29" s="63" t="s">
        <v>137</v>
      </c>
      <c r="P29" s="64" t="s">
        <v>138</v>
      </c>
    </row>
    <row r="30" spans="1:16" ht="12.75" customHeight="1" thickBot="1">
      <c r="A30" s="52" t="str">
        <f t="shared" si="0"/>
        <v>IBVS 6153 </v>
      </c>
      <c r="B30" s="6" t="str">
        <f t="shared" si="1"/>
        <v>II</v>
      </c>
      <c r="C30" s="52">
        <f t="shared" si="2"/>
        <v>54068.538099999998</v>
      </c>
      <c r="D30" s="25" t="str">
        <f t="shared" si="3"/>
        <v>vis</v>
      </c>
      <c r="E30" s="60">
        <f>VLOOKUP(C30,Active!C$21:E$972,3,FALSE)</f>
        <v>20765.516410601307</v>
      </c>
      <c r="F30" s="6" t="s">
        <v>72</v>
      </c>
      <c r="G30" s="25" t="str">
        <f t="shared" si="4"/>
        <v>54068.5381</v>
      </c>
      <c r="H30" s="52">
        <f t="shared" si="5"/>
        <v>5707.5</v>
      </c>
      <c r="I30" s="61" t="s">
        <v>148</v>
      </c>
      <c r="J30" s="62" t="s">
        <v>149</v>
      </c>
      <c r="K30" s="61">
        <v>5707.5</v>
      </c>
      <c r="L30" s="61" t="s">
        <v>150</v>
      </c>
      <c r="M30" s="62" t="s">
        <v>117</v>
      </c>
      <c r="N30" s="62" t="s">
        <v>136</v>
      </c>
      <c r="O30" s="63" t="s">
        <v>137</v>
      </c>
      <c r="P30" s="64" t="s">
        <v>138</v>
      </c>
    </row>
    <row r="31" spans="1:16" ht="12.75" customHeight="1" thickBot="1">
      <c r="A31" s="52" t="str">
        <f t="shared" si="0"/>
        <v>IBVS 6153 </v>
      </c>
      <c r="B31" s="6" t="str">
        <f t="shared" si="1"/>
        <v>I</v>
      </c>
      <c r="C31" s="52">
        <f t="shared" si="2"/>
        <v>54068.674800000001</v>
      </c>
      <c r="D31" s="25" t="str">
        <f t="shared" si="3"/>
        <v>vis</v>
      </c>
      <c r="E31" s="60">
        <f>VLOOKUP(C31,Active!C$21:E$972,3,FALSE)</f>
        <v>20766.01391108899</v>
      </c>
      <c r="F31" s="6" t="s">
        <v>72</v>
      </c>
      <c r="G31" s="25" t="str">
        <f t="shared" si="4"/>
        <v>54068.6748</v>
      </c>
      <c r="H31" s="52">
        <f t="shared" si="5"/>
        <v>5708</v>
      </c>
      <c r="I31" s="61" t="s">
        <v>151</v>
      </c>
      <c r="J31" s="62" t="s">
        <v>152</v>
      </c>
      <c r="K31" s="61">
        <v>5708</v>
      </c>
      <c r="L31" s="61" t="s">
        <v>153</v>
      </c>
      <c r="M31" s="62" t="s">
        <v>117</v>
      </c>
      <c r="N31" s="62" t="s">
        <v>72</v>
      </c>
      <c r="O31" s="63" t="s">
        <v>137</v>
      </c>
      <c r="P31" s="64" t="s">
        <v>138</v>
      </c>
    </row>
    <row r="32" spans="1:16" ht="12.75" customHeight="1" thickBot="1">
      <c r="A32" s="52" t="str">
        <f t="shared" si="0"/>
        <v>IBVS 5820 </v>
      </c>
      <c r="B32" s="6" t="str">
        <f t="shared" si="1"/>
        <v>II</v>
      </c>
      <c r="C32" s="52">
        <f t="shared" si="2"/>
        <v>54155.644</v>
      </c>
      <c r="D32" s="25" t="str">
        <f t="shared" si="3"/>
        <v>vis</v>
      </c>
      <c r="E32" s="60">
        <f>VLOOKUP(C32,Active!C$21:E$972,3,FALSE)</f>
        <v>21082.526123324809</v>
      </c>
      <c r="F32" s="6" t="s">
        <v>72</v>
      </c>
      <c r="G32" s="25" t="str">
        <f t="shared" si="4"/>
        <v>54155.6440</v>
      </c>
      <c r="H32" s="52">
        <f t="shared" si="5"/>
        <v>6024.5</v>
      </c>
      <c r="I32" s="61" t="s">
        <v>154</v>
      </c>
      <c r="J32" s="62" t="s">
        <v>155</v>
      </c>
      <c r="K32" s="61">
        <v>6024.5</v>
      </c>
      <c r="L32" s="61" t="s">
        <v>156</v>
      </c>
      <c r="M32" s="62" t="s">
        <v>117</v>
      </c>
      <c r="N32" s="62" t="s">
        <v>78</v>
      </c>
      <c r="O32" s="63" t="s">
        <v>157</v>
      </c>
      <c r="P32" s="64" t="s">
        <v>158</v>
      </c>
    </row>
    <row r="33" spans="1:16" ht="12.75" customHeight="1" thickBot="1">
      <c r="A33" s="52" t="str">
        <f t="shared" si="0"/>
        <v>IBVS 5887 </v>
      </c>
      <c r="B33" s="6" t="str">
        <f t="shared" si="1"/>
        <v>I</v>
      </c>
      <c r="C33" s="52">
        <f t="shared" si="2"/>
        <v>54844.368000000002</v>
      </c>
      <c r="D33" s="25" t="str">
        <f t="shared" si="3"/>
        <v>vis</v>
      </c>
      <c r="E33" s="60">
        <f>VLOOKUP(C33,Active!C$21:E$972,3,FALSE)</f>
        <v>23589.040577406286</v>
      </c>
      <c r="F33" s="6" t="s">
        <v>72</v>
      </c>
      <c r="G33" s="25" t="str">
        <f t="shared" si="4"/>
        <v>54844.3680</v>
      </c>
      <c r="H33" s="52">
        <f t="shared" si="5"/>
        <v>8531</v>
      </c>
      <c r="I33" s="61" t="s">
        <v>159</v>
      </c>
      <c r="J33" s="62" t="s">
        <v>160</v>
      </c>
      <c r="K33" s="61">
        <v>8531</v>
      </c>
      <c r="L33" s="61" t="s">
        <v>161</v>
      </c>
      <c r="M33" s="62" t="s">
        <v>117</v>
      </c>
      <c r="N33" s="62" t="s">
        <v>162</v>
      </c>
      <c r="O33" s="63" t="s">
        <v>163</v>
      </c>
      <c r="P33" s="64" t="s">
        <v>164</v>
      </c>
    </row>
    <row r="34" spans="1:16" ht="12.75" customHeight="1" thickBot="1">
      <c r="A34" s="52" t="str">
        <f t="shared" si="0"/>
        <v>IBVS 5887 </v>
      </c>
      <c r="B34" s="6" t="str">
        <f t="shared" si="1"/>
        <v>II</v>
      </c>
      <c r="C34" s="52">
        <f t="shared" si="2"/>
        <v>54844.502899999999</v>
      </c>
      <c r="D34" s="25" t="str">
        <f t="shared" si="3"/>
        <v>vis</v>
      </c>
      <c r="E34" s="60">
        <f>VLOOKUP(C34,Active!C$21:E$972,3,FALSE)</f>
        <v>23589.531527046267</v>
      </c>
      <c r="F34" s="6" t="s">
        <v>72</v>
      </c>
      <c r="G34" s="25" t="str">
        <f t="shared" si="4"/>
        <v>54844.5029</v>
      </c>
      <c r="H34" s="52">
        <f t="shared" si="5"/>
        <v>8531.5</v>
      </c>
      <c r="I34" s="61" t="s">
        <v>165</v>
      </c>
      <c r="J34" s="62" t="s">
        <v>166</v>
      </c>
      <c r="K34" s="61">
        <v>8531.5</v>
      </c>
      <c r="L34" s="61" t="s">
        <v>167</v>
      </c>
      <c r="M34" s="62" t="s">
        <v>117</v>
      </c>
      <c r="N34" s="62" t="s">
        <v>162</v>
      </c>
      <c r="O34" s="63" t="s">
        <v>168</v>
      </c>
      <c r="P34" s="64" t="s">
        <v>164</v>
      </c>
    </row>
    <row r="35" spans="1:16" ht="12.75" customHeight="1" thickBot="1">
      <c r="A35" s="52" t="str">
        <f t="shared" si="0"/>
        <v>IBVS 5887 </v>
      </c>
      <c r="B35" s="6" t="str">
        <f t="shared" si="1"/>
        <v>I</v>
      </c>
      <c r="C35" s="52">
        <f t="shared" si="2"/>
        <v>54845.469499999999</v>
      </c>
      <c r="D35" s="25" t="str">
        <f t="shared" si="3"/>
        <v>vis</v>
      </c>
      <c r="E35" s="60">
        <f>VLOOKUP(C35,Active!C$21:E$972,3,FALSE)</f>
        <v>23593.049332250263</v>
      </c>
      <c r="F35" s="6" t="s">
        <v>72</v>
      </c>
      <c r="G35" s="25" t="str">
        <f t="shared" si="4"/>
        <v>54845.4695</v>
      </c>
      <c r="H35" s="52">
        <f t="shared" si="5"/>
        <v>8535</v>
      </c>
      <c r="I35" s="61" t="s">
        <v>169</v>
      </c>
      <c r="J35" s="62" t="s">
        <v>170</v>
      </c>
      <c r="K35" s="61">
        <v>8535</v>
      </c>
      <c r="L35" s="61" t="s">
        <v>171</v>
      </c>
      <c r="M35" s="62" t="s">
        <v>117</v>
      </c>
      <c r="N35" s="62" t="s">
        <v>172</v>
      </c>
      <c r="O35" s="63" t="s">
        <v>173</v>
      </c>
      <c r="P35" s="64" t="s">
        <v>164</v>
      </c>
    </row>
    <row r="36" spans="1:16" ht="12.75" customHeight="1" thickBot="1">
      <c r="A36" s="52" t="str">
        <f t="shared" si="0"/>
        <v>IBVS 5887 </v>
      </c>
      <c r="B36" s="6" t="str">
        <f t="shared" si="1"/>
        <v>II</v>
      </c>
      <c r="C36" s="52">
        <f t="shared" si="2"/>
        <v>54845.6031</v>
      </c>
      <c r="D36" s="25" t="str">
        <f t="shared" si="3"/>
        <v>vis</v>
      </c>
      <c r="E36" s="60">
        <f>VLOOKUP(C36,Active!C$21:E$972,3,FALSE)</f>
        <v>23593.535550722492</v>
      </c>
      <c r="F36" s="6" t="s">
        <v>72</v>
      </c>
      <c r="G36" s="25" t="str">
        <f t="shared" si="4"/>
        <v>54845.6031</v>
      </c>
      <c r="H36" s="52">
        <f t="shared" si="5"/>
        <v>8535.5</v>
      </c>
      <c r="I36" s="61" t="s">
        <v>174</v>
      </c>
      <c r="J36" s="62" t="s">
        <v>175</v>
      </c>
      <c r="K36" s="61">
        <v>8535.5</v>
      </c>
      <c r="L36" s="61" t="s">
        <v>176</v>
      </c>
      <c r="M36" s="62" t="s">
        <v>117</v>
      </c>
      <c r="N36" s="62" t="s">
        <v>172</v>
      </c>
      <c r="O36" s="63" t="s">
        <v>177</v>
      </c>
      <c r="P36" s="64" t="s">
        <v>164</v>
      </c>
    </row>
    <row r="37" spans="1:16" ht="12.75" customHeight="1" thickBot="1">
      <c r="A37" s="52" t="str">
        <f t="shared" si="0"/>
        <v>IBVS 5887 </v>
      </c>
      <c r="B37" s="6" t="str">
        <f t="shared" si="1"/>
        <v>I</v>
      </c>
      <c r="C37" s="52">
        <f t="shared" si="2"/>
        <v>54851.512000000002</v>
      </c>
      <c r="D37" s="25" t="str">
        <f t="shared" si="3"/>
        <v>vis</v>
      </c>
      <c r="E37" s="60">
        <f>VLOOKUP(C37,Active!C$21:E$972,3,FALSE)</f>
        <v>23615.040163975009</v>
      </c>
      <c r="F37" s="6" t="s">
        <v>72</v>
      </c>
      <c r="G37" s="25" t="str">
        <f t="shared" si="4"/>
        <v>54851.5120</v>
      </c>
      <c r="H37" s="52">
        <f t="shared" si="5"/>
        <v>8557</v>
      </c>
      <c r="I37" s="61" t="s">
        <v>178</v>
      </c>
      <c r="J37" s="62" t="s">
        <v>179</v>
      </c>
      <c r="K37" s="61">
        <v>8557</v>
      </c>
      <c r="L37" s="61" t="s">
        <v>180</v>
      </c>
      <c r="M37" s="62" t="s">
        <v>117</v>
      </c>
      <c r="N37" s="62" t="s">
        <v>162</v>
      </c>
      <c r="O37" s="63" t="s">
        <v>181</v>
      </c>
      <c r="P37" s="64" t="s">
        <v>164</v>
      </c>
    </row>
    <row r="38" spans="1:16" ht="12.75" customHeight="1" thickBot="1">
      <c r="A38" s="52" t="str">
        <f t="shared" si="0"/>
        <v>IBVS 5887 </v>
      </c>
      <c r="B38" s="6" t="str">
        <f t="shared" si="1"/>
        <v>II</v>
      </c>
      <c r="C38" s="52">
        <f t="shared" si="2"/>
        <v>54851.648800000003</v>
      </c>
      <c r="D38" s="25" t="str">
        <f t="shared" si="3"/>
        <v>vis</v>
      </c>
      <c r="E38" s="60">
        <f>VLOOKUP(C38,Active!C$21:E$972,3,FALSE)</f>
        <v>23615.538028398667</v>
      </c>
      <c r="F38" s="6" t="s">
        <v>72</v>
      </c>
      <c r="G38" s="25" t="str">
        <f t="shared" si="4"/>
        <v>54851.6488</v>
      </c>
      <c r="H38" s="52">
        <f t="shared" si="5"/>
        <v>8557.5</v>
      </c>
      <c r="I38" s="61" t="s">
        <v>182</v>
      </c>
      <c r="J38" s="62" t="s">
        <v>183</v>
      </c>
      <c r="K38" s="61">
        <v>8557.5</v>
      </c>
      <c r="L38" s="61" t="s">
        <v>184</v>
      </c>
      <c r="M38" s="62" t="s">
        <v>117</v>
      </c>
      <c r="N38" s="62" t="s">
        <v>162</v>
      </c>
      <c r="O38" s="63" t="s">
        <v>185</v>
      </c>
      <c r="P38" s="64" t="s">
        <v>164</v>
      </c>
    </row>
    <row r="39" spans="1:16" ht="12.75" customHeight="1" thickBot="1">
      <c r="A39" s="52" t="str">
        <f t="shared" si="0"/>
        <v>IBVS 5929 </v>
      </c>
      <c r="B39" s="6" t="str">
        <f t="shared" si="1"/>
        <v>II</v>
      </c>
      <c r="C39" s="52">
        <f t="shared" si="2"/>
        <v>54862.637999999999</v>
      </c>
      <c r="D39" s="25" t="str">
        <f t="shared" si="3"/>
        <v>vis</v>
      </c>
      <c r="E39" s="60">
        <f>VLOOKUP(C39,Active!C$21:E$972,3,FALSE)</f>
        <v>23655.531681355122</v>
      </c>
      <c r="F39" s="6" t="s">
        <v>72</v>
      </c>
      <c r="G39" s="25" t="str">
        <f t="shared" si="4"/>
        <v>54862.638</v>
      </c>
      <c r="H39" s="52">
        <f t="shared" si="5"/>
        <v>8597.5</v>
      </c>
      <c r="I39" s="61" t="s">
        <v>186</v>
      </c>
      <c r="J39" s="62" t="s">
        <v>187</v>
      </c>
      <c r="K39" s="61">
        <v>8597.5</v>
      </c>
      <c r="L39" s="61" t="s">
        <v>188</v>
      </c>
      <c r="M39" s="62" t="s">
        <v>117</v>
      </c>
      <c r="N39" s="62" t="s">
        <v>64</v>
      </c>
      <c r="O39" s="63" t="s">
        <v>157</v>
      </c>
      <c r="P39" s="64" t="s">
        <v>189</v>
      </c>
    </row>
    <row r="40" spans="1:16" ht="12.75" customHeight="1" thickBot="1">
      <c r="A40" s="52" t="str">
        <f t="shared" si="0"/>
        <v>BAVM 228 </v>
      </c>
      <c r="B40" s="6" t="str">
        <f t="shared" si="1"/>
        <v>I</v>
      </c>
      <c r="C40" s="52">
        <f t="shared" si="2"/>
        <v>56003.380499999999</v>
      </c>
      <c r="D40" s="25" t="str">
        <f t="shared" si="3"/>
        <v>vis</v>
      </c>
      <c r="E40" s="60">
        <f>VLOOKUP(C40,Active!C$21:E$972,3,FALSE)</f>
        <v>27807.10410315984</v>
      </c>
      <c r="F40" s="6" t="s">
        <v>72</v>
      </c>
      <c r="G40" s="25" t="str">
        <f t="shared" si="4"/>
        <v>56003.3805</v>
      </c>
      <c r="H40" s="52">
        <f t="shared" si="5"/>
        <v>12749</v>
      </c>
      <c r="I40" s="61" t="s">
        <v>190</v>
      </c>
      <c r="J40" s="62" t="s">
        <v>191</v>
      </c>
      <c r="K40" s="61">
        <v>12749</v>
      </c>
      <c r="L40" s="61" t="s">
        <v>192</v>
      </c>
      <c r="M40" s="62" t="s">
        <v>117</v>
      </c>
      <c r="N40" s="62" t="s">
        <v>72</v>
      </c>
      <c r="O40" s="63" t="s">
        <v>193</v>
      </c>
      <c r="P40" s="64" t="s">
        <v>121</v>
      </c>
    </row>
    <row r="41" spans="1:16" ht="12.75" customHeight="1" thickBot="1">
      <c r="A41" s="52" t="str">
        <f t="shared" si="0"/>
        <v>BAVM 228 </v>
      </c>
      <c r="B41" s="6" t="str">
        <f t="shared" si="1"/>
        <v>II</v>
      </c>
      <c r="C41" s="52">
        <f t="shared" si="2"/>
        <v>56003.513400000003</v>
      </c>
      <c r="D41" s="25" t="str">
        <f t="shared" si="3"/>
        <v>vis</v>
      </c>
      <c r="E41" s="60">
        <f>VLOOKUP(C41,Active!C$21:E$972,3,FALSE)</f>
        <v>27807.587774080206</v>
      </c>
      <c r="F41" s="6" t="s">
        <v>72</v>
      </c>
      <c r="G41" s="25" t="str">
        <f t="shared" si="4"/>
        <v>56003.5134</v>
      </c>
      <c r="H41" s="52">
        <f t="shared" si="5"/>
        <v>12749.5</v>
      </c>
      <c r="I41" s="61" t="s">
        <v>194</v>
      </c>
      <c r="J41" s="62" t="s">
        <v>195</v>
      </c>
      <c r="K41" s="61">
        <v>12749.5</v>
      </c>
      <c r="L41" s="61" t="s">
        <v>196</v>
      </c>
      <c r="M41" s="62" t="s">
        <v>117</v>
      </c>
      <c r="N41" s="62" t="s">
        <v>72</v>
      </c>
      <c r="O41" s="63" t="s">
        <v>193</v>
      </c>
      <c r="P41" s="64" t="s">
        <v>121</v>
      </c>
    </row>
    <row r="42" spans="1:16" ht="12.75" customHeight="1" thickBot="1">
      <c r="A42" s="52" t="str">
        <f t="shared" si="0"/>
        <v>BAVM 228 </v>
      </c>
      <c r="B42" s="6" t="str">
        <f t="shared" si="1"/>
        <v>I</v>
      </c>
      <c r="C42" s="52">
        <f t="shared" si="2"/>
        <v>56014.374300000003</v>
      </c>
      <c r="D42" s="25" t="str">
        <f t="shared" si="3"/>
        <v>vis</v>
      </c>
      <c r="E42" s="60">
        <f>VLOOKUP(C42,Active!C$21:E$972,3,FALSE)</f>
        <v>27847.114497171504</v>
      </c>
      <c r="F42" s="6" t="s">
        <v>72</v>
      </c>
      <c r="G42" s="25" t="str">
        <f t="shared" si="4"/>
        <v>56014.3743</v>
      </c>
      <c r="H42" s="52">
        <f t="shared" si="5"/>
        <v>12789</v>
      </c>
      <c r="I42" s="61" t="s">
        <v>197</v>
      </c>
      <c r="J42" s="62" t="s">
        <v>198</v>
      </c>
      <c r="K42" s="61">
        <v>12789</v>
      </c>
      <c r="L42" s="61" t="s">
        <v>199</v>
      </c>
      <c r="M42" s="62" t="s">
        <v>117</v>
      </c>
      <c r="N42" s="62" t="s">
        <v>118</v>
      </c>
      <c r="O42" s="63" t="s">
        <v>119</v>
      </c>
      <c r="P42" s="64" t="s">
        <v>121</v>
      </c>
    </row>
    <row r="43" spans="1:16" ht="12.75" customHeight="1" thickBot="1">
      <c r="A43" s="52" t="str">
        <f t="shared" si="0"/>
        <v>BAVM 228 </v>
      </c>
      <c r="B43" s="6" t="str">
        <f t="shared" si="1"/>
        <v>II</v>
      </c>
      <c r="C43" s="52">
        <f t="shared" si="2"/>
        <v>56014.518199999999</v>
      </c>
      <c r="D43" s="25" t="str">
        <f t="shared" si="3"/>
        <v>vis</v>
      </c>
      <c r="E43" s="60">
        <f>VLOOKUP(C43,Active!C$21:E$972,3,FALSE)</f>
        <v>27847.638201049882</v>
      </c>
      <c r="F43" s="6" t="s">
        <v>72</v>
      </c>
      <c r="G43" s="25" t="str">
        <f t="shared" si="4"/>
        <v>56014.5182</v>
      </c>
      <c r="H43" s="52">
        <f t="shared" si="5"/>
        <v>12789.5</v>
      </c>
      <c r="I43" s="61" t="s">
        <v>200</v>
      </c>
      <c r="J43" s="62" t="s">
        <v>201</v>
      </c>
      <c r="K43" s="61">
        <v>12789.5</v>
      </c>
      <c r="L43" s="61" t="s">
        <v>144</v>
      </c>
      <c r="M43" s="62" t="s">
        <v>117</v>
      </c>
      <c r="N43" s="62" t="s">
        <v>118</v>
      </c>
      <c r="O43" s="63" t="s">
        <v>119</v>
      </c>
      <c r="P43" s="64" t="s">
        <v>121</v>
      </c>
    </row>
    <row r="44" spans="1:16" ht="12.75" customHeight="1" thickBot="1">
      <c r="A44" s="52" t="str">
        <f t="shared" si="0"/>
        <v>BAVM 232 </v>
      </c>
      <c r="B44" s="6" t="str">
        <f t="shared" si="1"/>
        <v>I</v>
      </c>
      <c r="C44" s="52">
        <f t="shared" si="2"/>
        <v>56355.3776</v>
      </c>
      <c r="D44" s="25" t="str">
        <f t="shared" si="3"/>
        <v>vis</v>
      </c>
      <c r="E44" s="60">
        <f>VLOOKUP(C44,Active!C$21:E$972,3,FALSE)</f>
        <v>29088.148206377908</v>
      </c>
      <c r="F44" s="6" t="s">
        <v>72</v>
      </c>
      <c r="G44" s="25" t="str">
        <f t="shared" si="4"/>
        <v>56355.3776</v>
      </c>
      <c r="H44" s="52">
        <f t="shared" si="5"/>
        <v>14030</v>
      </c>
      <c r="I44" s="61" t="s">
        <v>202</v>
      </c>
      <c r="J44" s="62" t="s">
        <v>203</v>
      </c>
      <c r="K44" s="61">
        <v>14030</v>
      </c>
      <c r="L44" s="61" t="s">
        <v>204</v>
      </c>
      <c r="M44" s="62" t="s">
        <v>117</v>
      </c>
      <c r="N44" s="62" t="s">
        <v>118</v>
      </c>
      <c r="O44" s="63" t="s">
        <v>119</v>
      </c>
      <c r="P44" s="64" t="s">
        <v>205</v>
      </c>
    </row>
    <row r="45" spans="1:16" ht="12.75" customHeight="1" thickBot="1">
      <c r="A45" s="52" t="str">
        <f t="shared" si="0"/>
        <v>IBVS 5760 </v>
      </c>
      <c r="B45" s="6" t="str">
        <f t="shared" si="1"/>
        <v>I</v>
      </c>
      <c r="C45" s="52">
        <f t="shared" si="2"/>
        <v>54029.675900000002</v>
      </c>
      <c r="D45" s="25" t="str">
        <f t="shared" si="3"/>
        <v>vis</v>
      </c>
      <c r="E45" s="60" t="e">
        <f>VLOOKUP(C45,Active!C$21:E$972,3,FALSE)</f>
        <v>#N/A</v>
      </c>
      <c r="F45" s="6" t="s">
        <v>72</v>
      </c>
      <c r="G45" s="25" t="str">
        <f t="shared" si="4"/>
        <v>54029.6759</v>
      </c>
      <c r="H45" s="52">
        <f t="shared" si="5"/>
        <v>5566</v>
      </c>
      <c r="I45" s="61" t="s">
        <v>128</v>
      </c>
      <c r="J45" s="62" t="s">
        <v>129</v>
      </c>
      <c r="K45" s="61">
        <v>5566</v>
      </c>
      <c r="L45" s="61" t="s">
        <v>130</v>
      </c>
      <c r="M45" s="62" t="s">
        <v>117</v>
      </c>
      <c r="N45" s="62" t="s">
        <v>131</v>
      </c>
      <c r="O45" s="63" t="s">
        <v>126</v>
      </c>
      <c r="P45" s="64" t="s">
        <v>132</v>
      </c>
    </row>
    <row r="46" spans="1:16">
      <c r="B46" s="6"/>
      <c r="E46" s="60"/>
      <c r="F46" s="6"/>
    </row>
    <row r="47" spans="1:16">
      <c r="B47" s="6"/>
      <c r="E47" s="60"/>
      <c r="F47" s="6"/>
    </row>
    <row r="48" spans="1:16">
      <c r="B48" s="6"/>
      <c r="E48" s="60"/>
      <c r="F48" s="6"/>
    </row>
    <row r="49" spans="2:6">
      <c r="B49" s="6"/>
      <c r="E49" s="60"/>
      <c r="F49" s="6"/>
    </row>
    <row r="50" spans="2:6">
      <c r="B50" s="6"/>
      <c r="E50" s="60"/>
      <c r="F50" s="6"/>
    </row>
    <row r="51" spans="2:6">
      <c r="B51" s="6"/>
      <c r="E51" s="60"/>
      <c r="F51" s="6"/>
    </row>
    <row r="52" spans="2:6">
      <c r="B52" s="6"/>
      <c r="E52" s="60"/>
      <c r="F52" s="6"/>
    </row>
    <row r="53" spans="2:6">
      <c r="B53" s="6"/>
      <c r="E53" s="60"/>
      <c r="F53" s="6"/>
    </row>
    <row r="54" spans="2:6">
      <c r="B54" s="6"/>
      <c r="E54" s="60"/>
      <c r="F54" s="6"/>
    </row>
    <row r="55" spans="2:6">
      <c r="B55" s="6"/>
      <c r="E55" s="60"/>
      <c r="F55" s="6"/>
    </row>
    <row r="56" spans="2:6">
      <c r="B56" s="6"/>
      <c r="E56" s="60"/>
      <c r="F56" s="6"/>
    </row>
    <row r="57" spans="2:6">
      <c r="B57" s="6"/>
      <c r="E57" s="60"/>
      <c r="F57" s="6"/>
    </row>
    <row r="58" spans="2:6">
      <c r="B58" s="6"/>
      <c r="E58" s="60"/>
      <c r="F58" s="6"/>
    </row>
    <row r="59" spans="2:6">
      <c r="B59" s="6"/>
      <c r="E59" s="60"/>
      <c r="F59" s="6"/>
    </row>
    <row r="60" spans="2:6">
      <c r="B60" s="6"/>
      <c r="E60" s="60"/>
      <c r="F60" s="6"/>
    </row>
    <row r="61" spans="2:6">
      <c r="B61" s="6"/>
      <c r="E61" s="60"/>
      <c r="F61" s="6"/>
    </row>
    <row r="62" spans="2:6">
      <c r="B62" s="6"/>
      <c r="E62" s="60"/>
      <c r="F62" s="6"/>
    </row>
    <row r="63" spans="2:6">
      <c r="B63" s="6"/>
      <c r="F63" s="6"/>
    </row>
    <row r="64" spans="2:6">
      <c r="B64" s="6"/>
      <c r="F64" s="6"/>
    </row>
    <row r="65" spans="2:6">
      <c r="B65" s="6"/>
      <c r="F65" s="6"/>
    </row>
    <row r="66" spans="2:6">
      <c r="B66" s="6"/>
      <c r="F66" s="6"/>
    </row>
    <row r="67" spans="2:6">
      <c r="B67" s="6"/>
      <c r="F67" s="6"/>
    </row>
    <row r="68" spans="2:6">
      <c r="B68" s="6"/>
      <c r="F68" s="6"/>
    </row>
    <row r="69" spans="2:6">
      <c r="B69" s="6"/>
      <c r="F69" s="6"/>
    </row>
    <row r="70" spans="2:6">
      <c r="B70" s="6"/>
      <c r="F70" s="6"/>
    </row>
    <row r="71" spans="2:6">
      <c r="B71" s="6"/>
      <c r="F71" s="6"/>
    </row>
    <row r="72" spans="2:6">
      <c r="B72" s="6"/>
      <c r="F72" s="6"/>
    </row>
    <row r="73" spans="2:6">
      <c r="B73" s="6"/>
      <c r="F73" s="6"/>
    </row>
    <row r="74" spans="2:6">
      <c r="B74" s="6"/>
      <c r="F74" s="6"/>
    </row>
    <row r="75" spans="2:6">
      <c r="B75" s="6"/>
      <c r="F75" s="6"/>
    </row>
    <row r="76" spans="2:6">
      <c r="B76" s="6"/>
      <c r="F76" s="6"/>
    </row>
    <row r="77" spans="2:6">
      <c r="B77" s="6"/>
      <c r="F77" s="6"/>
    </row>
    <row r="78" spans="2:6">
      <c r="B78" s="6"/>
      <c r="F78" s="6"/>
    </row>
    <row r="79" spans="2:6">
      <c r="B79" s="6"/>
      <c r="F79" s="6"/>
    </row>
    <row r="80" spans="2:6">
      <c r="B80" s="6"/>
      <c r="F80" s="6"/>
    </row>
    <row r="81" spans="2:6">
      <c r="B81" s="6"/>
      <c r="F81" s="6"/>
    </row>
    <row r="82" spans="2:6">
      <c r="B82" s="6"/>
      <c r="F82" s="6"/>
    </row>
    <row r="83" spans="2:6">
      <c r="B83" s="6"/>
      <c r="F83" s="6"/>
    </row>
    <row r="84" spans="2:6">
      <c r="B84" s="6"/>
      <c r="F84" s="6"/>
    </row>
    <row r="85" spans="2:6">
      <c r="B85" s="6"/>
      <c r="F85" s="6"/>
    </row>
    <row r="86" spans="2:6">
      <c r="B86" s="6"/>
      <c r="F86" s="6"/>
    </row>
    <row r="87" spans="2:6">
      <c r="B87" s="6"/>
      <c r="F87" s="6"/>
    </row>
    <row r="88" spans="2:6">
      <c r="B88" s="6"/>
      <c r="F88" s="6"/>
    </row>
    <row r="89" spans="2:6">
      <c r="B89" s="6"/>
      <c r="F89" s="6"/>
    </row>
    <row r="90" spans="2:6">
      <c r="B90" s="6"/>
      <c r="F90" s="6"/>
    </row>
    <row r="91" spans="2:6">
      <c r="B91" s="6"/>
      <c r="F91" s="6"/>
    </row>
    <row r="92" spans="2:6">
      <c r="B92" s="6"/>
      <c r="F92" s="6"/>
    </row>
    <row r="93" spans="2:6">
      <c r="B93" s="6"/>
      <c r="F93" s="6"/>
    </row>
    <row r="94" spans="2:6">
      <c r="B94" s="6"/>
      <c r="F94" s="6"/>
    </row>
    <row r="95" spans="2:6">
      <c r="B95" s="6"/>
      <c r="F95" s="6"/>
    </row>
    <row r="96" spans="2:6">
      <c r="B96" s="6"/>
      <c r="F96" s="6"/>
    </row>
    <row r="97" spans="2:6">
      <c r="B97" s="6"/>
      <c r="F97" s="6"/>
    </row>
    <row r="98" spans="2:6">
      <c r="B98" s="6"/>
      <c r="F98" s="6"/>
    </row>
    <row r="99" spans="2:6">
      <c r="B99" s="6"/>
      <c r="F99" s="6"/>
    </row>
    <row r="100" spans="2:6">
      <c r="B100" s="6"/>
      <c r="F100" s="6"/>
    </row>
    <row r="101" spans="2:6">
      <c r="B101" s="6"/>
      <c r="F101" s="6"/>
    </row>
    <row r="102" spans="2:6">
      <c r="B102" s="6"/>
      <c r="F102" s="6"/>
    </row>
    <row r="103" spans="2:6">
      <c r="B103" s="6"/>
      <c r="F103" s="6"/>
    </row>
    <row r="104" spans="2:6">
      <c r="B104" s="6"/>
      <c r="F104" s="6"/>
    </row>
    <row r="105" spans="2:6">
      <c r="B105" s="6"/>
      <c r="F105" s="6"/>
    </row>
    <row r="106" spans="2:6">
      <c r="B106" s="6"/>
      <c r="F106" s="6"/>
    </row>
    <row r="107" spans="2:6">
      <c r="B107" s="6"/>
      <c r="F107" s="6"/>
    </row>
    <row r="108" spans="2:6">
      <c r="B108" s="6"/>
      <c r="F108" s="6"/>
    </row>
    <row r="109" spans="2:6">
      <c r="B109" s="6"/>
      <c r="F109" s="6"/>
    </row>
    <row r="110" spans="2:6">
      <c r="B110" s="6"/>
      <c r="F110" s="6"/>
    </row>
    <row r="111" spans="2:6">
      <c r="B111" s="6"/>
      <c r="F111" s="6"/>
    </row>
    <row r="112" spans="2:6">
      <c r="B112" s="6"/>
      <c r="F112" s="6"/>
    </row>
    <row r="113" spans="2:6">
      <c r="B113" s="6"/>
      <c r="F113" s="6"/>
    </row>
    <row r="114" spans="2:6">
      <c r="B114" s="6"/>
      <c r="F114" s="6"/>
    </row>
    <row r="115" spans="2:6">
      <c r="B115" s="6"/>
      <c r="F115" s="6"/>
    </row>
    <row r="116" spans="2:6">
      <c r="B116" s="6"/>
      <c r="F116" s="6"/>
    </row>
    <row r="117" spans="2:6">
      <c r="B117" s="6"/>
      <c r="F117" s="6"/>
    </row>
    <row r="118" spans="2:6">
      <c r="B118" s="6"/>
      <c r="F118" s="6"/>
    </row>
    <row r="119" spans="2:6">
      <c r="B119" s="6"/>
      <c r="F119" s="6"/>
    </row>
    <row r="120" spans="2:6">
      <c r="B120" s="6"/>
      <c r="F120" s="6"/>
    </row>
    <row r="121" spans="2:6">
      <c r="B121" s="6"/>
      <c r="F121" s="6"/>
    </row>
    <row r="122" spans="2:6">
      <c r="B122" s="6"/>
      <c r="F122" s="6"/>
    </row>
    <row r="123" spans="2:6">
      <c r="B123" s="6"/>
      <c r="F123" s="6"/>
    </row>
    <row r="124" spans="2:6">
      <c r="B124" s="6"/>
      <c r="F124" s="6"/>
    </row>
    <row r="125" spans="2:6">
      <c r="B125" s="6"/>
      <c r="F125" s="6"/>
    </row>
    <row r="126" spans="2:6">
      <c r="B126" s="6"/>
      <c r="F126" s="6"/>
    </row>
    <row r="127" spans="2:6">
      <c r="B127" s="6"/>
      <c r="F127" s="6"/>
    </row>
    <row r="128" spans="2:6">
      <c r="B128" s="6"/>
      <c r="F128" s="6"/>
    </row>
    <row r="129" spans="2:6">
      <c r="B129" s="6"/>
      <c r="F129" s="6"/>
    </row>
    <row r="130" spans="2:6">
      <c r="B130" s="6"/>
      <c r="F130" s="6"/>
    </row>
    <row r="131" spans="2:6">
      <c r="B131" s="6"/>
      <c r="F131" s="6"/>
    </row>
    <row r="132" spans="2:6">
      <c r="B132" s="6"/>
      <c r="F132" s="6"/>
    </row>
    <row r="133" spans="2:6">
      <c r="B133" s="6"/>
      <c r="F133" s="6"/>
    </row>
    <row r="134" spans="2:6">
      <c r="B134" s="6"/>
      <c r="F134" s="6"/>
    </row>
    <row r="135" spans="2:6">
      <c r="B135" s="6"/>
      <c r="F135" s="6"/>
    </row>
    <row r="136" spans="2:6">
      <c r="B136" s="6"/>
      <c r="F136" s="6"/>
    </row>
    <row r="137" spans="2:6">
      <c r="B137" s="6"/>
      <c r="F137" s="6"/>
    </row>
    <row r="138" spans="2:6">
      <c r="B138" s="6"/>
      <c r="F138" s="6"/>
    </row>
    <row r="139" spans="2:6">
      <c r="B139" s="6"/>
      <c r="F139" s="6"/>
    </row>
    <row r="140" spans="2:6">
      <c r="B140" s="6"/>
      <c r="F140" s="6"/>
    </row>
    <row r="141" spans="2:6">
      <c r="B141" s="6"/>
      <c r="F141" s="6"/>
    </row>
    <row r="142" spans="2:6">
      <c r="B142" s="6"/>
      <c r="F142" s="6"/>
    </row>
    <row r="143" spans="2:6">
      <c r="B143" s="6"/>
      <c r="F143" s="6"/>
    </row>
    <row r="144" spans="2:6">
      <c r="B144" s="6"/>
      <c r="F144" s="6"/>
    </row>
    <row r="145" spans="2:6">
      <c r="B145" s="6"/>
      <c r="F145" s="6"/>
    </row>
    <row r="146" spans="2:6">
      <c r="B146" s="6"/>
      <c r="F146" s="6"/>
    </row>
    <row r="147" spans="2:6">
      <c r="B147" s="6"/>
      <c r="F147" s="6"/>
    </row>
    <row r="148" spans="2:6">
      <c r="B148" s="6"/>
      <c r="F148" s="6"/>
    </row>
    <row r="149" spans="2:6">
      <c r="B149" s="6"/>
      <c r="F149" s="6"/>
    </row>
    <row r="150" spans="2:6">
      <c r="B150" s="6"/>
      <c r="F150" s="6"/>
    </row>
    <row r="151" spans="2:6">
      <c r="B151" s="6"/>
      <c r="F151" s="6"/>
    </row>
    <row r="152" spans="2:6">
      <c r="B152" s="6"/>
      <c r="F152" s="6"/>
    </row>
    <row r="153" spans="2:6">
      <c r="B153" s="6"/>
      <c r="F153" s="6"/>
    </row>
    <row r="154" spans="2:6">
      <c r="B154" s="6"/>
      <c r="F154" s="6"/>
    </row>
    <row r="155" spans="2:6">
      <c r="B155" s="6"/>
      <c r="F155" s="6"/>
    </row>
    <row r="156" spans="2:6">
      <c r="B156" s="6"/>
      <c r="F156" s="6"/>
    </row>
    <row r="157" spans="2:6">
      <c r="B157" s="6"/>
      <c r="F157" s="6"/>
    </row>
    <row r="158" spans="2:6">
      <c r="B158" s="6"/>
      <c r="F158" s="6"/>
    </row>
    <row r="159" spans="2:6">
      <c r="B159" s="6"/>
      <c r="F159" s="6"/>
    </row>
    <row r="160" spans="2:6">
      <c r="B160" s="6"/>
      <c r="F160" s="6"/>
    </row>
    <row r="161" spans="2:6">
      <c r="B161" s="6"/>
      <c r="F161" s="6"/>
    </row>
    <row r="162" spans="2:6">
      <c r="B162" s="6"/>
      <c r="F162" s="6"/>
    </row>
    <row r="163" spans="2:6">
      <c r="B163" s="6"/>
      <c r="F163" s="6"/>
    </row>
    <row r="164" spans="2:6">
      <c r="B164" s="6"/>
      <c r="F164" s="6"/>
    </row>
    <row r="165" spans="2:6">
      <c r="B165" s="6"/>
      <c r="F165" s="6"/>
    </row>
    <row r="166" spans="2:6">
      <c r="B166" s="6"/>
      <c r="F166" s="6"/>
    </row>
    <row r="167" spans="2:6">
      <c r="B167" s="6"/>
      <c r="F167" s="6"/>
    </row>
    <row r="168" spans="2:6">
      <c r="B168" s="6"/>
      <c r="F168" s="6"/>
    </row>
    <row r="169" spans="2:6">
      <c r="B169" s="6"/>
      <c r="F169" s="6"/>
    </row>
    <row r="170" spans="2:6">
      <c r="B170" s="6"/>
      <c r="F170" s="6"/>
    </row>
    <row r="171" spans="2:6">
      <c r="B171" s="6"/>
      <c r="F171" s="6"/>
    </row>
    <row r="172" spans="2:6">
      <c r="B172" s="6"/>
      <c r="F172" s="6"/>
    </row>
    <row r="173" spans="2:6">
      <c r="B173" s="6"/>
      <c r="F173" s="6"/>
    </row>
    <row r="174" spans="2:6">
      <c r="B174" s="6"/>
      <c r="F174" s="6"/>
    </row>
    <row r="175" spans="2:6">
      <c r="B175" s="6"/>
      <c r="F175" s="6"/>
    </row>
    <row r="176" spans="2:6">
      <c r="B176" s="6"/>
      <c r="F176" s="6"/>
    </row>
    <row r="177" spans="2:6">
      <c r="B177" s="6"/>
      <c r="F177" s="6"/>
    </row>
    <row r="178" spans="2:6">
      <c r="B178" s="6"/>
      <c r="F178" s="6"/>
    </row>
    <row r="179" spans="2:6">
      <c r="B179" s="6"/>
      <c r="F179" s="6"/>
    </row>
    <row r="180" spans="2:6">
      <c r="B180" s="6"/>
      <c r="F180" s="6"/>
    </row>
    <row r="181" spans="2:6">
      <c r="B181" s="6"/>
      <c r="F181" s="6"/>
    </row>
    <row r="182" spans="2:6">
      <c r="B182" s="6"/>
      <c r="F182" s="6"/>
    </row>
    <row r="183" spans="2:6">
      <c r="B183" s="6"/>
      <c r="F183" s="6"/>
    </row>
    <row r="184" spans="2:6">
      <c r="B184" s="6"/>
      <c r="F184" s="6"/>
    </row>
    <row r="185" spans="2:6">
      <c r="B185" s="6"/>
      <c r="F185" s="6"/>
    </row>
    <row r="186" spans="2:6">
      <c r="B186" s="6"/>
      <c r="F186" s="6"/>
    </row>
    <row r="187" spans="2:6">
      <c r="B187" s="6"/>
      <c r="F187" s="6"/>
    </row>
    <row r="188" spans="2:6">
      <c r="B188" s="6"/>
      <c r="F188" s="6"/>
    </row>
    <row r="189" spans="2:6">
      <c r="B189" s="6"/>
      <c r="F189" s="6"/>
    </row>
    <row r="190" spans="2:6">
      <c r="B190" s="6"/>
      <c r="F190" s="6"/>
    </row>
    <row r="191" spans="2:6">
      <c r="B191" s="6"/>
      <c r="F191" s="6"/>
    </row>
    <row r="192" spans="2:6">
      <c r="B192" s="6"/>
      <c r="F192" s="6"/>
    </row>
    <row r="193" spans="2:6">
      <c r="B193" s="6"/>
      <c r="F193" s="6"/>
    </row>
    <row r="194" spans="2:6">
      <c r="B194" s="6"/>
      <c r="F194" s="6"/>
    </row>
    <row r="195" spans="2:6">
      <c r="B195" s="6"/>
      <c r="F195" s="6"/>
    </row>
    <row r="196" spans="2:6">
      <c r="B196" s="6"/>
      <c r="F196" s="6"/>
    </row>
    <row r="197" spans="2:6">
      <c r="B197" s="6"/>
      <c r="F197" s="6"/>
    </row>
    <row r="198" spans="2:6">
      <c r="B198" s="6"/>
      <c r="F198" s="6"/>
    </row>
    <row r="199" spans="2:6">
      <c r="B199" s="6"/>
      <c r="F199" s="6"/>
    </row>
    <row r="200" spans="2:6">
      <c r="B200" s="6"/>
      <c r="F200" s="6"/>
    </row>
    <row r="201" spans="2:6">
      <c r="B201" s="6"/>
      <c r="F201" s="6"/>
    </row>
    <row r="202" spans="2:6">
      <c r="B202" s="6"/>
      <c r="F202" s="6"/>
    </row>
    <row r="203" spans="2:6">
      <c r="B203" s="6"/>
      <c r="F203" s="6"/>
    </row>
    <row r="204" spans="2:6">
      <c r="B204" s="6"/>
      <c r="F204" s="6"/>
    </row>
    <row r="205" spans="2:6">
      <c r="B205" s="6"/>
      <c r="F205" s="6"/>
    </row>
    <row r="206" spans="2:6">
      <c r="B206" s="6"/>
      <c r="F206" s="6"/>
    </row>
    <row r="207" spans="2:6">
      <c r="B207" s="6"/>
      <c r="F207" s="6"/>
    </row>
    <row r="208" spans="2:6">
      <c r="B208" s="6"/>
      <c r="F208" s="6"/>
    </row>
    <row r="209" spans="2:6">
      <c r="B209" s="6"/>
      <c r="F209" s="6"/>
    </row>
    <row r="210" spans="2:6">
      <c r="B210" s="6"/>
      <c r="F210" s="6"/>
    </row>
    <row r="211" spans="2:6">
      <c r="B211" s="6"/>
      <c r="F211" s="6"/>
    </row>
    <row r="212" spans="2:6">
      <c r="B212" s="6"/>
      <c r="F212" s="6"/>
    </row>
    <row r="213" spans="2:6">
      <c r="B213" s="6"/>
      <c r="F213" s="6"/>
    </row>
    <row r="214" spans="2:6">
      <c r="B214" s="6"/>
      <c r="F214" s="6"/>
    </row>
    <row r="215" spans="2:6">
      <c r="B215" s="6"/>
      <c r="F215" s="6"/>
    </row>
    <row r="216" spans="2:6">
      <c r="B216" s="6"/>
      <c r="F216" s="6"/>
    </row>
    <row r="217" spans="2:6">
      <c r="B217" s="6"/>
      <c r="F217" s="6"/>
    </row>
    <row r="218" spans="2:6">
      <c r="B218" s="6"/>
      <c r="F218" s="6"/>
    </row>
    <row r="219" spans="2:6">
      <c r="B219" s="6"/>
      <c r="F219" s="6"/>
    </row>
    <row r="220" spans="2:6">
      <c r="B220" s="6"/>
      <c r="F220" s="6"/>
    </row>
    <row r="221" spans="2:6">
      <c r="B221" s="6"/>
      <c r="F221" s="6"/>
    </row>
    <row r="222" spans="2:6">
      <c r="B222" s="6"/>
      <c r="F222" s="6"/>
    </row>
    <row r="223" spans="2:6">
      <c r="B223" s="6"/>
      <c r="F223" s="6"/>
    </row>
    <row r="224" spans="2:6">
      <c r="B224" s="6"/>
      <c r="F224" s="6"/>
    </row>
    <row r="225" spans="2:6">
      <c r="B225" s="6"/>
      <c r="F225" s="6"/>
    </row>
    <row r="226" spans="2:6">
      <c r="B226" s="6"/>
      <c r="F226" s="6"/>
    </row>
    <row r="227" spans="2:6">
      <c r="B227" s="6"/>
      <c r="F227" s="6"/>
    </row>
    <row r="228" spans="2:6">
      <c r="B228" s="6"/>
      <c r="F228" s="6"/>
    </row>
    <row r="229" spans="2:6">
      <c r="B229" s="6"/>
      <c r="F229" s="6"/>
    </row>
    <row r="230" spans="2:6">
      <c r="B230" s="6"/>
      <c r="F230" s="6"/>
    </row>
    <row r="231" spans="2:6">
      <c r="B231" s="6"/>
      <c r="F231" s="6"/>
    </row>
    <row r="232" spans="2:6">
      <c r="B232" s="6"/>
      <c r="F232" s="6"/>
    </row>
    <row r="233" spans="2:6">
      <c r="B233" s="6"/>
      <c r="F233" s="6"/>
    </row>
    <row r="234" spans="2:6">
      <c r="B234" s="6"/>
      <c r="F234" s="6"/>
    </row>
    <row r="235" spans="2:6">
      <c r="B235" s="6"/>
      <c r="F235" s="6"/>
    </row>
    <row r="236" spans="2:6">
      <c r="B236" s="6"/>
      <c r="F236" s="6"/>
    </row>
    <row r="237" spans="2:6">
      <c r="B237" s="6"/>
      <c r="F237" s="6"/>
    </row>
    <row r="238" spans="2:6">
      <c r="B238" s="6"/>
      <c r="F238" s="6"/>
    </row>
    <row r="239" spans="2:6">
      <c r="B239" s="6"/>
      <c r="F239" s="6"/>
    </row>
    <row r="240" spans="2:6">
      <c r="B240" s="6"/>
      <c r="F240" s="6"/>
    </row>
    <row r="241" spans="2:6">
      <c r="B241" s="6"/>
      <c r="F241" s="6"/>
    </row>
    <row r="242" spans="2:6">
      <c r="B242" s="6"/>
      <c r="F242" s="6"/>
    </row>
    <row r="243" spans="2:6">
      <c r="B243" s="6"/>
      <c r="F243" s="6"/>
    </row>
    <row r="244" spans="2:6">
      <c r="B244" s="6"/>
      <c r="F244" s="6"/>
    </row>
    <row r="245" spans="2:6">
      <c r="B245" s="6"/>
      <c r="F245" s="6"/>
    </row>
    <row r="246" spans="2:6">
      <c r="B246" s="6"/>
      <c r="F246" s="6"/>
    </row>
    <row r="247" spans="2:6">
      <c r="B247" s="6"/>
      <c r="F247" s="6"/>
    </row>
    <row r="248" spans="2:6">
      <c r="B248" s="6"/>
      <c r="F248" s="6"/>
    </row>
    <row r="249" spans="2:6">
      <c r="B249" s="6"/>
      <c r="F249" s="6"/>
    </row>
    <row r="250" spans="2:6">
      <c r="B250" s="6"/>
      <c r="F250" s="6"/>
    </row>
    <row r="251" spans="2:6">
      <c r="B251" s="6"/>
      <c r="F251" s="6"/>
    </row>
    <row r="252" spans="2:6">
      <c r="B252" s="6"/>
      <c r="F252" s="6"/>
    </row>
    <row r="253" spans="2:6">
      <c r="B253" s="6"/>
      <c r="F253" s="6"/>
    </row>
    <row r="254" spans="2:6">
      <c r="B254" s="6"/>
      <c r="F254" s="6"/>
    </row>
    <row r="255" spans="2:6">
      <c r="B255" s="6"/>
      <c r="F255" s="6"/>
    </row>
    <row r="256" spans="2:6">
      <c r="B256" s="6"/>
      <c r="F256" s="6"/>
    </row>
    <row r="257" spans="2:6">
      <c r="B257" s="6"/>
      <c r="F257" s="6"/>
    </row>
    <row r="258" spans="2:6">
      <c r="B258" s="6"/>
      <c r="F258" s="6"/>
    </row>
    <row r="259" spans="2:6">
      <c r="B259" s="6"/>
      <c r="F259" s="6"/>
    </row>
    <row r="260" spans="2:6">
      <c r="B260" s="6"/>
      <c r="F260" s="6"/>
    </row>
    <row r="261" spans="2:6">
      <c r="B261" s="6"/>
      <c r="F261" s="6"/>
    </row>
    <row r="262" spans="2:6">
      <c r="B262" s="6"/>
      <c r="F262" s="6"/>
    </row>
    <row r="263" spans="2:6">
      <c r="B263" s="6"/>
      <c r="F263" s="6"/>
    </row>
    <row r="264" spans="2:6">
      <c r="B264" s="6"/>
      <c r="F264" s="6"/>
    </row>
    <row r="265" spans="2:6">
      <c r="B265" s="6"/>
      <c r="F265" s="6"/>
    </row>
    <row r="266" spans="2:6">
      <c r="B266" s="6"/>
      <c r="F266" s="6"/>
    </row>
    <row r="267" spans="2:6">
      <c r="B267" s="6"/>
      <c r="F267" s="6"/>
    </row>
    <row r="268" spans="2:6">
      <c r="B268" s="6"/>
      <c r="F268" s="6"/>
    </row>
    <row r="269" spans="2:6">
      <c r="B269" s="6"/>
      <c r="F269" s="6"/>
    </row>
    <row r="270" spans="2:6">
      <c r="B270" s="6"/>
      <c r="F270" s="6"/>
    </row>
    <row r="271" spans="2:6">
      <c r="B271" s="6"/>
      <c r="F271" s="6"/>
    </row>
    <row r="272" spans="2:6">
      <c r="B272" s="6"/>
      <c r="F272" s="6"/>
    </row>
    <row r="273" spans="2:6">
      <c r="B273" s="6"/>
      <c r="F273" s="6"/>
    </row>
    <row r="274" spans="2:6">
      <c r="B274" s="6"/>
      <c r="F274" s="6"/>
    </row>
    <row r="275" spans="2:6">
      <c r="B275" s="6"/>
      <c r="F275" s="6"/>
    </row>
    <row r="276" spans="2:6">
      <c r="B276" s="6"/>
      <c r="F276" s="6"/>
    </row>
    <row r="277" spans="2:6">
      <c r="B277" s="6"/>
      <c r="F277" s="6"/>
    </row>
    <row r="278" spans="2:6">
      <c r="B278" s="6"/>
      <c r="F278" s="6"/>
    </row>
    <row r="279" spans="2:6">
      <c r="B279" s="6"/>
      <c r="F279" s="6"/>
    </row>
    <row r="280" spans="2:6">
      <c r="B280" s="6"/>
      <c r="F280" s="6"/>
    </row>
    <row r="281" spans="2:6">
      <c r="B281" s="6"/>
      <c r="F281" s="6"/>
    </row>
    <row r="282" spans="2:6">
      <c r="B282" s="6"/>
      <c r="F282" s="6"/>
    </row>
    <row r="283" spans="2:6">
      <c r="B283" s="6"/>
      <c r="F283" s="6"/>
    </row>
    <row r="284" spans="2:6">
      <c r="B284" s="6"/>
      <c r="F284" s="6"/>
    </row>
    <row r="285" spans="2:6">
      <c r="B285" s="6"/>
      <c r="F285" s="6"/>
    </row>
    <row r="286" spans="2:6">
      <c r="B286" s="6"/>
      <c r="F286" s="6"/>
    </row>
    <row r="287" spans="2:6">
      <c r="B287" s="6"/>
      <c r="F287" s="6"/>
    </row>
    <row r="288" spans="2:6">
      <c r="B288" s="6"/>
      <c r="F288" s="6"/>
    </row>
    <row r="289" spans="2:6">
      <c r="B289" s="6"/>
      <c r="F289" s="6"/>
    </row>
    <row r="290" spans="2:6">
      <c r="B290" s="6"/>
      <c r="F290" s="6"/>
    </row>
    <row r="291" spans="2:6">
      <c r="B291" s="6"/>
      <c r="F291" s="6"/>
    </row>
    <row r="292" spans="2:6">
      <c r="B292" s="6"/>
      <c r="F292" s="6"/>
    </row>
    <row r="293" spans="2:6">
      <c r="B293" s="6"/>
      <c r="F293" s="6"/>
    </row>
    <row r="294" spans="2:6">
      <c r="B294" s="6"/>
      <c r="F294" s="6"/>
    </row>
    <row r="295" spans="2:6">
      <c r="B295" s="6"/>
      <c r="F295" s="6"/>
    </row>
    <row r="296" spans="2:6">
      <c r="B296" s="6"/>
      <c r="F296" s="6"/>
    </row>
    <row r="297" spans="2:6">
      <c r="B297" s="6"/>
      <c r="F297" s="6"/>
    </row>
    <row r="298" spans="2:6">
      <c r="B298" s="6"/>
      <c r="F298" s="6"/>
    </row>
    <row r="299" spans="2:6">
      <c r="B299" s="6"/>
      <c r="F299" s="6"/>
    </row>
    <row r="300" spans="2:6">
      <c r="B300" s="6"/>
      <c r="F300" s="6"/>
    </row>
    <row r="301" spans="2:6">
      <c r="B301" s="6"/>
      <c r="F301" s="6"/>
    </row>
    <row r="302" spans="2:6">
      <c r="B302" s="6"/>
      <c r="F302" s="6"/>
    </row>
    <row r="303" spans="2:6">
      <c r="B303" s="6"/>
      <c r="F303" s="6"/>
    </row>
    <row r="304" spans="2:6">
      <c r="B304" s="6"/>
      <c r="F304" s="6"/>
    </row>
    <row r="305" spans="2:6">
      <c r="B305" s="6"/>
      <c r="F305" s="6"/>
    </row>
    <row r="306" spans="2:6">
      <c r="B306" s="6"/>
      <c r="F306" s="6"/>
    </row>
    <row r="307" spans="2:6">
      <c r="B307" s="6"/>
      <c r="F307" s="6"/>
    </row>
    <row r="308" spans="2:6">
      <c r="B308" s="6"/>
      <c r="F308" s="6"/>
    </row>
    <row r="309" spans="2:6">
      <c r="B309" s="6"/>
      <c r="F309" s="6"/>
    </row>
    <row r="310" spans="2:6">
      <c r="B310" s="6"/>
      <c r="F310" s="6"/>
    </row>
    <row r="311" spans="2:6">
      <c r="B311" s="6"/>
      <c r="F311" s="6"/>
    </row>
    <row r="312" spans="2:6">
      <c r="B312" s="6"/>
      <c r="F312" s="6"/>
    </row>
    <row r="313" spans="2:6">
      <c r="B313" s="6"/>
      <c r="F313" s="6"/>
    </row>
    <row r="314" spans="2:6">
      <c r="B314" s="6"/>
      <c r="F314" s="6"/>
    </row>
    <row r="315" spans="2:6">
      <c r="B315" s="6"/>
      <c r="F315" s="6"/>
    </row>
    <row r="316" spans="2:6">
      <c r="B316" s="6"/>
      <c r="F316" s="6"/>
    </row>
    <row r="317" spans="2:6">
      <c r="B317" s="6"/>
      <c r="F317" s="6"/>
    </row>
    <row r="318" spans="2:6">
      <c r="B318" s="6"/>
      <c r="F318" s="6"/>
    </row>
    <row r="319" spans="2:6">
      <c r="B319" s="6"/>
      <c r="F319" s="6"/>
    </row>
    <row r="320" spans="2:6">
      <c r="B320" s="6"/>
      <c r="F320" s="6"/>
    </row>
    <row r="321" spans="2:6">
      <c r="B321" s="6"/>
      <c r="F321" s="6"/>
    </row>
    <row r="322" spans="2:6">
      <c r="B322" s="6"/>
      <c r="F322" s="6"/>
    </row>
    <row r="323" spans="2:6">
      <c r="B323" s="6"/>
      <c r="F323" s="6"/>
    </row>
    <row r="324" spans="2:6">
      <c r="B324" s="6"/>
      <c r="F324" s="6"/>
    </row>
    <row r="325" spans="2:6">
      <c r="B325" s="6"/>
      <c r="F325" s="6"/>
    </row>
    <row r="326" spans="2:6">
      <c r="B326" s="6"/>
      <c r="F326" s="6"/>
    </row>
    <row r="327" spans="2:6">
      <c r="B327" s="6"/>
      <c r="F327" s="6"/>
    </row>
    <row r="328" spans="2:6">
      <c r="B328" s="6"/>
      <c r="F328" s="6"/>
    </row>
    <row r="329" spans="2:6">
      <c r="B329" s="6"/>
      <c r="F329" s="6"/>
    </row>
    <row r="330" spans="2:6">
      <c r="B330" s="6"/>
      <c r="F330" s="6"/>
    </row>
    <row r="331" spans="2:6">
      <c r="B331" s="6"/>
      <c r="F331" s="6"/>
    </row>
    <row r="332" spans="2:6">
      <c r="B332" s="6"/>
      <c r="F332" s="6"/>
    </row>
    <row r="333" spans="2:6">
      <c r="B333" s="6"/>
      <c r="F333" s="6"/>
    </row>
    <row r="334" spans="2:6">
      <c r="B334" s="6"/>
      <c r="F334" s="6"/>
    </row>
    <row r="335" spans="2:6">
      <c r="B335" s="6"/>
      <c r="F335" s="6"/>
    </row>
    <row r="336" spans="2:6">
      <c r="B336" s="6"/>
      <c r="F336" s="6"/>
    </row>
    <row r="337" spans="2:6">
      <c r="B337" s="6"/>
      <c r="F337" s="6"/>
    </row>
    <row r="338" spans="2:6">
      <c r="B338" s="6"/>
      <c r="F338" s="6"/>
    </row>
    <row r="339" spans="2:6">
      <c r="B339" s="6"/>
      <c r="F339" s="6"/>
    </row>
    <row r="340" spans="2:6">
      <c r="B340" s="6"/>
      <c r="F340" s="6"/>
    </row>
    <row r="341" spans="2:6">
      <c r="B341" s="6"/>
      <c r="F341" s="6"/>
    </row>
    <row r="342" spans="2:6">
      <c r="B342" s="6"/>
      <c r="F342" s="6"/>
    </row>
    <row r="343" spans="2:6">
      <c r="B343" s="6"/>
      <c r="F343" s="6"/>
    </row>
    <row r="344" spans="2:6">
      <c r="B344" s="6"/>
      <c r="F344" s="6"/>
    </row>
    <row r="345" spans="2:6">
      <c r="B345" s="6"/>
      <c r="F345" s="6"/>
    </row>
    <row r="346" spans="2:6">
      <c r="B346" s="6"/>
      <c r="F346" s="6"/>
    </row>
    <row r="347" spans="2:6">
      <c r="B347" s="6"/>
      <c r="F347" s="6"/>
    </row>
    <row r="348" spans="2:6">
      <c r="B348" s="6"/>
      <c r="F348" s="6"/>
    </row>
    <row r="349" spans="2:6">
      <c r="B349" s="6"/>
      <c r="F349" s="6"/>
    </row>
    <row r="350" spans="2:6">
      <c r="B350" s="6"/>
      <c r="F350" s="6"/>
    </row>
    <row r="351" spans="2:6">
      <c r="B351" s="6"/>
      <c r="F351" s="6"/>
    </row>
    <row r="352" spans="2:6">
      <c r="B352" s="6"/>
      <c r="F352" s="6"/>
    </row>
    <row r="353" spans="2:6">
      <c r="B353" s="6"/>
      <c r="F353" s="6"/>
    </row>
    <row r="354" spans="2:6">
      <c r="B354" s="6"/>
      <c r="F354" s="6"/>
    </row>
    <row r="355" spans="2:6">
      <c r="B355" s="6"/>
      <c r="F355" s="6"/>
    </row>
    <row r="356" spans="2:6">
      <c r="B356" s="6"/>
      <c r="F356" s="6"/>
    </row>
    <row r="357" spans="2:6">
      <c r="B357" s="6"/>
      <c r="F357" s="6"/>
    </row>
    <row r="358" spans="2:6">
      <c r="B358" s="6"/>
      <c r="F358" s="6"/>
    </row>
    <row r="359" spans="2:6">
      <c r="B359" s="6"/>
      <c r="F359" s="6"/>
    </row>
    <row r="360" spans="2:6">
      <c r="B360" s="6"/>
      <c r="F360" s="6"/>
    </row>
    <row r="361" spans="2:6">
      <c r="B361" s="6"/>
      <c r="F361" s="6"/>
    </row>
    <row r="362" spans="2:6">
      <c r="B362" s="6"/>
      <c r="F362" s="6"/>
    </row>
    <row r="363" spans="2:6">
      <c r="B363" s="6"/>
      <c r="F363" s="6"/>
    </row>
    <row r="364" spans="2:6">
      <c r="B364" s="6"/>
      <c r="F364" s="6"/>
    </row>
    <row r="365" spans="2:6">
      <c r="B365" s="6"/>
      <c r="F365" s="6"/>
    </row>
    <row r="366" spans="2:6">
      <c r="B366" s="6"/>
      <c r="F366" s="6"/>
    </row>
    <row r="367" spans="2:6">
      <c r="B367" s="6"/>
      <c r="F367" s="6"/>
    </row>
    <row r="368" spans="2:6">
      <c r="B368" s="6"/>
      <c r="F368" s="6"/>
    </row>
    <row r="369" spans="2:6">
      <c r="B369" s="6"/>
      <c r="F369" s="6"/>
    </row>
    <row r="370" spans="2:6">
      <c r="B370" s="6"/>
      <c r="F370" s="6"/>
    </row>
    <row r="371" spans="2:6">
      <c r="B371" s="6"/>
      <c r="F371" s="6"/>
    </row>
    <row r="372" spans="2:6">
      <c r="B372" s="6"/>
      <c r="F372" s="6"/>
    </row>
    <row r="373" spans="2:6">
      <c r="B373" s="6"/>
      <c r="F373" s="6"/>
    </row>
    <row r="374" spans="2:6">
      <c r="B374" s="6"/>
      <c r="F374" s="6"/>
    </row>
    <row r="375" spans="2:6">
      <c r="B375" s="6"/>
      <c r="F375" s="6"/>
    </row>
    <row r="376" spans="2:6">
      <c r="B376" s="6"/>
      <c r="F376" s="6"/>
    </row>
    <row r="377" spans="2:6">
      <c r="B377" s="6"/>
      <c r="F377" s="6"/>
    </row>
    <row r="378" spans="2:6">
      <c r="B378" s="6"/>
      <c r="F378" s="6"/>
    </row>
    <row r="379" spans="2:6">
      <c r="B379" s="6"/>
      <c r="F379" s="6"/>
    </row>
    <row r="380" spans="2:6">
      <c r="B380" s="6"/>
      <c r="F380" s="6"/>
    </row>
    <row r="381" spans="2:6">
      <c r="B381" s="6"/>
      <c r="F381" s="6"/>
    </row>
    <row r="382" spans="2:6">
      <c r="B382" s="6"/>
      <c r="F382" s="6"/>
    </row>
    <row r="383" spans="2:6">
      <c r="B383" s="6"/>
      <c r="F383" s="6"/>
    </row>
    <row r="384" spans="2:6">
      <c r="B384" s="6"/>
      <c r="F384" s="6"/>
    </row>
    <row r="385" spans="2:6">
      <c r="B385" s="6"/>
      <c r="F385" s="6"/>
    </row>
    <row r="386" spans="2:6">
      <c r="B386" s="6"/>
      <c r="F386" s="6"/>
    </row>
    <row r="387" spans="2:6">
      <c r="B387" s="6"/>
      <c r="F387" s="6"/>
    </row>
    <row r="388" spans="2:6">
      <c r="B388" s="6"/>
      <c r="F388" s="6"/>
    </row>
    <row r="389" spans="2:6">
      <c r="B389" s="6"/>
      <c r="F389" s="6"/>
    </row>
    <row r="390" spans="2:6">
      <c r="B390" s="6"/>
      <c r="F390" s="6"/>
    </row>
    <row r="391" spans="2:6">
      <c r="B391" s="6"/>
      <c r="F391" s="6"/>
    </row>
    <row r="392" spans="2:6">
      <c r="B392" s="6"/>
      <c r="F392" s="6"/>
    </row>
    <row r="393" spans="2:6">
      <c r="B393" s="6"/>
      <c r="F393" s="6"/>
    </row>
    <row r="394" spans="2:6">
      <c r="B394" s="6"/>
      <c r="F394" s="6"/>
    </row>
    <row r="395" spans="2:6">
      <c r="B395" s="6"/>
      <c r="F395" s="6"/>
    </row>
    <row r="396" spans="2:6">
      <c r="B396" s="6"/>
      <c r="F396" s="6"/>
    </row>
    <row r="397" spans="2:6">
      <c r="B397" s="6"/>
      <c r="F397" s="6"/>
    </row>
    <row r="398" spans="2:6">
      <c r="B398" s="6"/>
      <c r="F398" s="6"/>
    </row>
    <row r="399" spans="2:6">
      <c r="B399" s="6"/>
      <c r="F399" s="6"/>
    </row>
    <row r="400" spans="2:6">
      <c r="B400" s="6"/>
      <c r="F400" s="6"/>
    </row>
    <row r="401" spans="2:6">
      <c r="B401" s="6"/>
      <c r="F401" s="6"/>
    </row>
    <row r="402" spans="2:6">
      <c r="B402" s="6"/>
      <c r="F402" s="6"/>
    </row>
    <row r="403" spans="2:6">
      <c r="B403" s="6"/>
      <c r="F403" s="6"/>
    </row>
    <row r="404" spans="2:6">
      <c r="B404" s="6"/>
      <c r="F404" s="6"/>
    </row>
    <row r="405" spans="2:6">
      <c r="B405" s="6"/>
      <c r="F405" s="6"/>
    </row>
    <row r="406" spans="2:6">
      <c r="B406" s="6"/>
      <c r="F406" s="6"/>
    </row>
    <row r="407" spans="2:6">
      <c r="B407" s="6"/>
      <c r="F407" s="6"/>
    </row>
    <row r="408" spans="2:6">
      <c r="B408" s="6"/>
      <c r="F408" s="6"/>
    </row>
    <row r="409" spans="2:6">
      <c r="B409" s="6"/>
      <c r="F409" s="6"/>
    </row>
    <row r="410" spans="2:6">
      <c r="B410" s="6"/>
      <c r="F410" s="6"/>
    </row>
    <row r="411" spans="2:6">
      <c r="B411" s="6"/>
      <c r="F411" s="6"/>
    </row>
    <row r="412" spans="2:6">
      <c r="B412" s="6"/>
      <c r="F412" s="6"/>
    </row>
    <row r="413" spans="2:6">
      <c r="B413" s="6"/>
      <c r="F413" s="6"/>
    </row>
    <row r="414" spans="2:6">
      <c r="B414" s="6"/>
      <c r="F414" s="6"/>
    </row>
    <row r="415" spans="2:6">
      <c r="B415" s="6"/>
      <c r="F415" s="6"/>
    </row>
    <row r="416" spans="2:6">
      <c r="B416" s="6"/>
      <c r="F416" s="6"/>
    </row>
    <row r="417" spans="2:6">
      <c r="B417" s="6"/>
      <c r="F417" s="6"/>
    </row>
    <row r="418" spans="2:6">
      <c r="B418" s="6"/>
      <c r="F418" s="6"/>
    </row>
    <row r="419" spans="2:6">
      <c r="B419" s="6"/>
      <c r="F419" s="6"/>
    </row>
    <row r="420" spans="2:6">
      <c r="B420" s="6"/>
      <c r="F420" s="6"/>
    </row>
    <row r="421" spans="2:6">
      <c r="B421" s="6"/>
      <c r="F421" s="6"/>
    </row>
    <row r="422" spans="2:6">
      <c r="B422" s="6"/>
      <c r="F422" s="6"/>
    </row>
    <row r="423" spans="2:6">
      <c r="B423" s="6"/>
      <c r="F423" s="6"/>
    </row>
    <row r="424" spans="2:6">
      <c r="B424" s="6"/>
      <c r="F424" s="6"/>
    </row>
    <row r="425" spans="2:6">
      <c r="B425" s="6"/>
      <c r="F425" s="6"/>
    </row>
    <row r="426" spans="2:6">
      <c r="B426" s="6"/>
      <c r="F426" s="6"/>
    </row>
    <row r="427" spans="2:6">
      <c r="B427" s="6"/>
      <c r="F427" s="6"/>
    </row>
    <row r="428" spans="2:6">
      <c r="B428" s="6"/>
      <c r="F428" s="6"/>
    </row>
    <row r="429" spans="2:6">
      <c r="B429" s="6"/>
      <c r="F429" s="6"/>
    </row>
    <row r="430" spans="2:6">
      <c r="B430" s="6"/>
      <c r="F430" s="6"/>
    </row>
    <row r="431" spans="2:6">
      <c r="B431" s="6"/>
      <c r="F431" s="6"/>
    </row>
    <row r="432" spans="2:6">
      <c r="B432" s="6"/>
      <c r="F432" s="6"/>
    </row>
    <row r="433" spans="2:6">
      <c r="B433" s="6"/>
      <c r="F433" s="6"/>
    </row>
    <row r="434" spans="2:6">
      <c r="B434" s="6"/>
      <c r="F434" s="6"/>
    </row>
    <row r="435" spans="2:6">
      <c r="B435" s="6"/>
      <c r="F435" s="6"/>
    </row>
    <row r="436" spans="2:6">
      <c r="B436" s="6"/>
      <c r="F436" s="6"/>
    </row>
    <row r="437" spans="2:6">
      <c r="B437" s="6"/>
      <c r="F437" s="6"/>
    </row>
    <row r="438" spans="2:6">
      <c r="B438" s="6"/>
      <c r="F438" s="6"/>
    </row>
    <row r="439" spans="2:6">
      <c r="B439" s="6"/>
      <c r="F439" s="6"/>
    </row>
    <row r="440" spans="2:6">
      <c r="B440" s="6"/>
      <c r="F440" s="6"/>
    </row>
    <row r="441" spans="2:6">
      <c r="B441" s="6"/>
      <c r="F441" s="6"/>
    </row>
    <row r="442" spans="2:6">
      <c r="B442" s="6"/>
      <c r="F442" s="6"/>
    </row>
    <row r="443" spans="2:6">
      <c r="B443" s="6"/>
      <c r="F443" s="6"/>
    </row>
    <row r="444" spans="2:6">
      <c r="B444" s="6"/>
      <c r="F444" s="6"/>
    </row>
    <row r="445" spans="2:6">
      <c r="B445" s="6"/>
      <c r="F445" s="6"/>
    </row>
    <row r="446" spans="2:6">
      <c r="B446" s="6"/>
      <c r="F446" s="6"/>
    </row>
    <row r="447" spans="2:6">
      <c r="B447" s="6"/>
      <c r="F447" s="6"/>
    </row>
    <row r="448" spans="2:6">
      <c r="B448" s="6"/>
      <c r="F448" s="6"/>
    </row>
    <row r="449" spans="2:6">
      <c r="B449" s="6"/>
      <c r="F449" s="6"/>
    </row>
    <row r="450" spans="2:6">
      <c r="B450" s="6"/>
      <c r="F450" s="6"/>
    </row>
    <row r="451" spans="2:6">
      <c r="B451" s="6"/>
      <c r="F451" s="6"/>
    </row>
    <row r="452" spans="2:6">
      <c r="B452" s="6"/>
      <c r="F452" s="6"/>
    </row>
    <row r="453" spans="2:6">
      <c r="B453" s="6"/>
      <c r="F453" s="6"/>
    </row>
    <row r="454" spans="2:6">
      <c r="B454" s="6"/>
      <c r="F454" s="6"/>
    </row>
    <row r="455" spans="2:6">
      <c r="B455" s="6"/>
      <c r="F455" s="6"/>
    </row>
    <row r="456" spans="2:6">
      <c r="B456" s="6"/>
      <c r="F456" s="6"/>
    </row>
    <row r="457" spans="2:6">
      <c r="B457" s="6"/>
      <c r="F457" s="6"/>
    </row>
    <row r="458" spans="2:6">
      <c r="B458" s="6"/>
      <c r="F458" s="6"/>
    </row>
    <row r="459" spans="2:6">
      <c r="B459" s="6"/>
      <c r="F459" s="6"/>
    </row>
    <row r="460" spans="2:6">
      <c r="B460" s="6"/>
      <c r="F460" s="6"/>
    </row>
    <row r="461" spans="2:6">
      <c r="B461" s="6"/>
      <c r="F461" s="6"/>
    </row>
    <row r="462" spans="2:6">
      <c r="B462" s="6"/>
      <c r="F462" s="6"/>
    </row>
    <row r="463" spans="2:6">
      <c r="B463" s="6"/>
      <c r="F463" s="6"/>
    </row>
    <row r="464" spans="2:6">
      <c r="B464" s="6"/>
      <c r="F464" s="6"/>
    </row>
    <row r="465" spans="2:6">
      <c r="B465" s="6"/>
      <c r="F465" s="6"/>
    </row>
    <row r="466" spans="2:6">
      <c r="B466" s="6"/>
      <c r="F466" s="6"/>
    </row>
    <row r="467" spans="2:6">
      <c r="B467" s="6"/>
      <c r="F467" s="6"/>
    </row>
    <row r="468" spans="2:6">
      <c r="B468" s="6"/>
      <c r="F468" s="6"/>
    </row>
    <row r="469" spans="2:6">
      <c r="B469" s="6"/>
      <c r="F469" s="6"/>
    </row>
    <row r="470" spans="2:6">
      <c r="B470" s="6"/>
      <c r="F470" s="6"/>
    </row>
    <row r="471" spans="2:6">
      <c r="B471" s="6"/>
      <c r="F471" s="6"/>
    </row>
    <row r="472" spans="2:6">
      <c r="B472" s="6"/>
      <c r="F472" s="6"/>
    </row>
    <row r="473" spans="2:6">
      <c r="B473" s="6"/>
      <c r="F473" s="6"/>
    </row>
    <row r="474" spans="2:6">
      <c r="B474" s="6"/>
      <c r="F474" s="6"/>
    </row>
    <row r="475" spans="2:6">
      <c r="B475" s="6"/>
      <c r="F475" s="6"/>
    </row>
    <row r="476" spans="2:6">
      <c r="B476" s="6"/>
      <c r="F476" s="6"/>
    </row>
    <row r="477" spans="2:6">
      <c r="B477" s="6"/>
      <c r="F477" s="6"/>
    </row>
    <row r="478" spans="2:6">
      <c r="B478" s="6"/>
      <c r="F478" s="6"/>
    </row>
    <row r="479" spans="2:6">
      <c r="B479" s="6"/>
      <c r="F479" s="6"/>
    </row>
    <row r="480" spans="2:6">
      <c r="B480" s="6"/>
      <c r="F480" s="6"/>
    </row>
    <row r="481" spans="2:6">
      <c r="B481" s="6"/>
      <c r="F481" s="6"/>
    </row>
    <row r="482" spans="2:6">
      <c r="B482" s="6"/>
      <c r="F482" s="6"/>
    </row>
    <row r="483" spans="2:6">
      <c r="B483" s="6"/>
      <c r="F483" s="6"/>
    </row>
    <row r="484" spans="2:6">
      <c r="B484" s="6"/>
      <c r="F484" s="6"/>
    </row>
    <row r="485" spans="2:6">
      <c r="B485" s="6"/>
      <c r="F485" s="6"/>
    </row>
    <row r="486" spans="2:6">
      <c r="B486" s="6"/>
      <c r="F486" s="6"/>
    </row>
    <row r="487" spans="2:6">
      <c r="B487" s="6"/>
      <c r="F487" s="6"/>
    </row>
    <row r="488" spans="2:6">
      <c r="B488" s="6"/>
      <c r="F488" s="6"/>
    </row>
    <row r="489" spans="2:6">
      <c r="B489" s="6"/>
      <c r="F489" s="6"/>
    </row>
    <row r="490" spans="2:6">
      <c r="B490" s="6"/>
      <c r="F490" s="6"/>
    </row>
    <row r="491" spans="2:6">
      <c r="B491" s="6"/>
      <c r="F491" s="6"/>
    </row>
    <row r="492" spans="2:6">
      <c r="B492" s="6"/>
      <c r="F492" s="6"/>
    </row>
    <row r="493" spans="2:6">
      <c r="B493" s="6"/>
      <c r="F493" s="6"/>
    </row>
    <row r="494" spans="2:6">
      <c r="B494" s="6"/>
      <c r="F494" s="6"/>
    </row>
    <row r="495" spans="2:6">
      <c r="B495" s="6"/>
      <c r="F495" s="6"/>
    </row>
    <row r="496" spans="2:6">
      <c r="B496" s="6"/>
      <c r="F496" s="6"/>
    </row>
    <row r="497" spans="2:6">
      <c r="B497" s="6"/>
      <c r="F497" s="6"/>
    </row>
    <row r="498" spans="2:6">
      <c r="B498" s="6"/>
      <c r="F498" s="6"/>
    </row>
    <row r="499" spans="2:6">
      <c r="B499" s="6"/>
      <c r="F499" s="6"/>
    </row>
    <row r="500" spans="2:6">
      <c r="B500" s="6"/>
      <c r="F500" s="6"/>
    </row>
    <row r="501" spans="2:6">
      <c r="B501" s="6"/>
      <c r="F501" s="6"/>
    </row>
    <row r="502" spans="2:6">
      <c r="B502" s="6"/>
      <c r="F502" s="6"/>
    </row>
    <row r="503" spans="2:6">
      <c r="B503" s="6"/>
      <c r="F503" s="6"/>
    </row>
    <row r="504" spans="2:6">
      <c r="B504" s="6"/>
      <c r="F504" s="6"/>
    </row>
    <row r="505" spans="2:6">
      <c r="B505" s="6"/>
      <c r="F505" s="6"/>
    </row>
    <row r="506" spans="2:6">
      <c r="B506" s="6"/>
      <c r="F506" s="6"/>
    </row>
    <row r="507" spans="2:6">
      <c r="B507" s="6"/>
      <c r="F507" s="6"/>
    </row>
    <row r="508" spans="2:6">
      <c r="B508" s="6"/>
      <c r="F508" s="6"/>
    </row>
    <row r="509" spans="2:6">
      <c r="B509" s="6"/>
      <c r="F509" s="6"/>
    </row>
    <row r="510" spans="2:6">
      <c r="B510" s="6"/>
      <c r="F510" s="6"/>
    </row>
    <row r="511" spans="2:6">
      <c r="B511" s="6"/>
      <c r="F511" s="6"/>
    </row>
    <row r="512" spans="2:6">
      <c r="B512" s="6"/>
      <c r="F512" s="6"/>
    </row>
    <row r="513" spans="2:6">
      <c r="B513" s="6"/>
      <c r="F513" s="6"/>
    </row>
    <row r="514" spans="2:6">
      <c r="B514" s="6"/>
      <c r="F514" s="6"/>
    </row>
    <row r="515" spans="2:6">
      <c r="B515" s="6"/>
      <c r="F515" s="6"/>
    </row>
    <row r="516" spans="2:6">
      <c r="B516" s="6"/>
      <c r="F516" s="6"/>
    </row>
    <row r="517" spans="2:6">
      <c r="B517" s="6"/>
      <c r="F517" s="6"/>
    </row>
    <row r="518" spans="2:6">
      <c r="B518" s="6"/>
      <c r="F518" s="6"/>
    </row>
    <row r="519" spans="2:6">
      <c r="B519" s="6"/>
      <c r="F519" s="6"/>
    </row>
    <row r="520" spans="2:6">
      <c r="B520" s="6"/>
      <c r="F520" s="6"/>
    </row>
    <row r="521" spans="2:6">
      <c r="B521" s="6"/>
      <c r="F521" s="6"/>
    </row>
    <row r="522" spans="2:6">
      <c r="B522" s="6"/>
      <c r="F522" s="6"/>
    </row>
    <row r="523" spans="2:6">
      <c r="B523" s="6"/>
      <c r="F523" s="6"/>
    </row>
    <row r="524" spans="2:6">
      <c r="B524" s="6"/>
      <c r="F524" s="6"/>
    </row>
    <row r="525" spans="2:6">
      <c r="B525" s="6"/>
      <c r="F525" s="6"/>
    </row>
    <row r="526" spans="2:6">
      <c r="B526" s="6"/>
      <c r="F526" s="6"/>
    </row>
    <row r="527" spans="2:6">
      <c r="B527" s="6"/>
      <c r="F527" s="6"/>
    </row>
    <row r="528" spans="2:6">
      <c r="B528" s="6"/>
      <c r="F528" s="6"/>
    </row>
    <row r="529" spans="2:6">
      <c r="B529" s="6"/>
      <c r="F529" s="6"/>
    </row>
    <row r="530" spans="2:6">
      <c r="B530" s="6"/>
      <c r="F530" s="6"/>
    </row>
    <row r="531" spans="2:6">
      <c r="B531" s="6"/>
      <c r="F531" s="6"/>
    </row>
    <row r="532" spans="2:6">
      <c r="B532" s="6"/>
      <c r="F532" s="6"/>
    </row>
    <row r="533" spans="2:6">
      <c r="B533" s="6"/>
      <c r="F533" s="6"/>
    </row>
    <row r="534" spans="2:6">
      <c r="B534" s="6"/>
      <c r="F534" s="6"/>
    </row>
    <row r="535" spans="2:6">
      <c r="B535" s="6"/>
      <c r="F535" s="6"/>
    </row>
    <row r="536" spans="2:6">
      <c r="B536" s="6"/>
      <c r="F536" s="6"/>
    </row>
    <row r="537" spans="2:6">
      <c r="B537" s="6"/>
      <c r="F537" s="6"/>
    </row>
    <row r="538" spans="2:6">
      <c r="B538" s="6"/>
      <c r="F538" s="6"/>
    </row>
    <row r="539" spans="2:6">
      <c r="B539" s="6"/>
      <c r="F539" s="6"/>
    </row>
    <row r="540" spans="2:6">
      <c r="B540" s="6"/>
      <c r="F540" s="6"/>
    </row>
    <row r="541" spans="2:6">
      <c r="B541" s="6"/>
      <c r="F541" s="6"/>
    </row>
    <row r="542" spans="2:6">
      <c r="B542" s="6"/>
      <c r="F542" s="6"/>
    </row>
    <row r="543" spans="2:6">
      <c r="B543" s="6"/>
      <c r="F543" s="6"/>
    </row>
    <row r="544" spans="2:6">
      <c r="B544" s="6"/>
      <c r="F544" s="6"/>
    </row>
    <row r="545" spans="2:6">
      <c r="B545" s="6"/>
      <c r="F545" s="6"/>
    </row>
    <row r="546" spans="2:6">
      <c r="B546" s="6"/>
      <c r="F546" s="6"/>
    </row>
    <row r="547" spans="2:6">
      <c r="B547" s="6"/>
      <c r="F547" s="6"/>
    </row>
    <row r="548" spans="2:6">
      <c r="B548" s="6"/>
      <c r="F548" s="6"/>
    </row>
    <row r="549" spans="2:6">
      <c r="B549" s="6"/>
      <c r="F549" s="6"/>
    </row>
    <row r="550" spans="2:6">
      <c r="B550" s="6"/>
      <c r="F550" s="6"/>
    </row>
    <row r="551" spans="2:6">
      <c r="B551" s="6"/>
      <c r="F551" s="6"/>
    </row>
    <row r="552" spans="2:6">
      <c r="B552" s="6"/>
      <c r="F552" s="6"/>
    </row>
    <row r="553" spans="2:6">
      <c r="B553" s="6"/>
      <c r="F553" s="6"/>
    </row>
    <row r="554" spans="2:6">
      <c r="B554" s="6"/>
      <c r="F554" s="6"/>
    </row>
    <row r="555" spans="2:6">
      <c r="B555" s="6"/>
      <c r="F555" s="6"/>
    </row>
    <row r="556" spans="2:6">
      <c r="B556" s="6"/>
      <c r="F556" s="6"/>
    </row>
    <row r="557" spans="2:6">
      <c r="B557" s="6"/>
      <c r="F557" s="6"/>
    </row>
    <row r="558" spans="2:6">
      <c r="B558" s="6"/>
      <c r="F558" s="6"/>
    </row>
    <row r="559" spans="2:6">
      <c r="B559" s="6"/>
      <c r="F559" s="6"/>
    </row>
    <row r="560" spans="2:6">
      <c r="B560" s="6"/>
      <c r="F560" s="6"/>
    </row>
    <row r="561" spans="2:6">
      <c r="B561" s="6"/>
      <c r="F561" s="6"/>
    </row>
    <row r="562" spans="2:6">
      <c r="B562" s="6"/>
      <c r="F562" s="6"/>
    </row>
    <row r="563" spans="2:6">
      <c r="B563" s="6"/>
      <c r="F563" s="6"/>
    </row>
    <row r="564" spans="2:6">
      <c r="B564" s="6"/>
      <c r="F564" s="6"/>
    </row>
    <row r="565" spans="2:6">
      <c r="B565" s="6"/>
      <c r="F565" s="6"/>
    </row>
    <row r="566" spans="2:6">
      <c r="B566" s="6"/>
      <c r="F566" s="6"/>
    </row>
    <row r="567" spans="2:6">
      <c r="B567" s="6"/>
      <c r="F567" s="6"/>
    </row>
    <row r="568" spans="2:6">
      <c r="B568" s="6"/>
      <c r="F568" s="6"/>
    </row>
    <row r="569" spans="2:6">
      <c r="B569" s="6"/>
      <c r="F569" s="6"/>
    </row>
    <row r="570" spans="2:6">
      <c r="B570" s="6"/>
      <c r="F570" s="6"/>
    </row>
    <row r="571" spans="2:6">
      <c r="B571" s="6"/>
      <c r="F571" s="6"/>
    </row>
    <row r="572" spans="2:6">
      <c r="B572" s="6"/>
      <c r="F572" s="6"/>
    </row>
    <row r="573" spans="2:6">
      <c r="B573" s="6"/>
      <c r="F573" s="6"/>
    </row>
    <row r="574" spans="2:6">
      <c r="B574" s="6"/>
      <c r="F574" s="6"/>
    </row>
    <row r="575" spans="2:6">
      <c r="B575" s="6"/>
      <c r="F575" s="6"/>
    </row>
    <row r="576" spans="2:6">
      <c r="B576" s="6"/>
      <c r="F576" s="6"/>
    </row>
    <row r="577" spans="2:6">
      <c r="B577" s="6"/>
      <c r="F577" s="6"/>
    </row>
    <row r="578" spans="2:6">
      <c r="B578" s="6"/>
      <c r="F578" s="6"/>
    </row>
    <row r="579" spans="2:6">
      <c r="B579" s="6"/>
      <c r="F579" s="6"/>
    </row>
    <row r="580" spans="2:6">
      <c r="B580" s="6"/>
      <c r="F580" s="6"/>
    </row>
    <row r="581" spans="2:6">
      <c r="B581" s="6"/>
      <c r="F581" s="6"/>
    </row>
    <row r="582" spans="2:6">
      <c r="B582" s="6"/>
      <c r="F582" s="6"/>
    </row>
    <row r="583" spans="2:6">
      <c r="B583" s="6"/>
      <c r="F583" s="6"/>
    </row>
    <row r="584" spans="2:6">
      <c r="B584" s="6"/>
      <c r="F584" s="6"/>
    </row>
    <row r="585" spans="2:6">
      <c r="B585" s="6"/>
      <c r="F585" s="6"/>
    </row>
    <row r="586" spans="2:6">
      <c r="B586" s="6"/>
      <c r="F586" s="6"/>
    </row>
    <row r="587" spans="2:6">
      <c r="B587" s="6"/>
      <c r="F587" s="6"/>
    </row>
    <row r="588" spans="2:6">
      <c r="B588" s="6"/>
      <c r="F588" s="6"/>
    </row>
    <row r="589" spans="2:6">
      <c r="B589" s="6"/>
      <c r="F589" s="6"/>
    </row>
    <row r="590" spans="2:6">
      <c r="B590" s="6"/>
      <c r="F590" s="6"/>
    </row>
    <row r="591" spans="2:6">
      <c r="B591" s="6"/>
      <c r="F591" s="6"/>
    </row>
    <row r="592" spans="2:6">
      <c r="B592" s="6"/>
      <c r="F592" s="6"/>
    </row>
    <row r="593" spans="2:6">
      <c r="B593" s="6"/>
      <c r="F593" s="6"/>
    </row>
    <row r="594" spans="2:6">
      <c r="B594" s="6"/>
      <c r="F594" s="6"/>
    </row>
    <row r="595" spans="2:6">
      <c r="B595" s="6"/>
      <c r="F595" s="6"/>
    </row>
    <row r="596" spans="2:6">
      <c r="B596" s="6"/>
      <c r="F596" s="6"/>
    </row>
    <row r="597" spans="2:6">
      <c r="B597" s="6"/>
      <c r="F597" s="6"/>
    </row>
    <row r="598" spans="2:6">
      <c r="B598" s="6"/>
      <c r="F598" s="6"/>
    </row>
    <row r="599" spans="2:6">
      <c r="B599" s="6"/>
      <c r="F599" s="6"/>
    </row>
    <row r="600" spans="2:6">
      <c r="B600" s="6"/>
      <c r="F600" s="6"/>
    </row>
    <row r="601" spans="2:6">
      <c r="B601" s="6"/>
      <c r="F601" s="6"/>
    </row>
    <row r="602" spans="2:6">
      <c r="B602" s="6"/>
      <c r="F602" s="6"/>
    </row>
    <row r="603" spans="2:6">
      <c r="B603" s="6"/>
      <c r="F603" s="6"/>
    </row>
    <row r="604" spans="2:6">
      <c r="B604" s="6"/>
      <c r="F604" s="6"/>
    </row>
    <row r="605" spans="2:6">
      <c r="B605" s="6"/>
      <c r="F605" s="6"/>
    </row>
    <row r="606" spans="2:6">
      <c r="B606" s="6"/>
      <c r="F606" s="6"/>
    </row>
    <row r="607" spans="2:6">
      <c r="B607" s="6"/>
      <c r="F607" s="6"/>
    </row>
    <row r="608" spans="2:6">
      <c r="B608" s="6"/>
      <c r="F608" s="6"/>
    </row>
    <row r="609" spans="2:6">
      <c r="B609" s="6"/>
      <c r="F609" s="6"/>
    </row>
    <row r="610" spans="2:6">
      <c r="B610" s="6"/>
      <c r="F610" s="6"/>
    </row>
    <row r="611" spans="2:6">
      <c r="B611" s="6"/>
      <c r="F611" s="6"/>
    </row>
    <row r="612" spans="2:6">
      <c r="B612" s="6"/>
      <c r="F612" s="6"/>
    </row>
    <row r="613" spans="2:6">
      <c r="B613" s="6"/>
      <c r="F613" s="6"/>
    </row>
    <row r="614" spans="2:6">
      <c r="B614" s="6"/>
      <c r="F614" s="6"/>
    </row>
    <row r="615" spans="2:6">
      <c r="B615" s="6"/>
      <c r="F615" s="6"/>
    </row>
    <row r="616" spans="2:6">
      <c r="B616" s="6"/>
      <c r="F616" s="6"/>
    </row>
    <row r="617" spans="2:6">
      <c r="B617" s="6"/>
      <c r="F617" s="6"/>
    </row>
    <row r="618" spans="2:6">
      <c r="B618" s="6"/>
      <c r="F618" s="6"/>
    </row>
    <row r="619" spans="2:6">
      <c r="B619" s="6"/>
      <c r="F619" s="6"/>
    </row>
    <row r="620" spans="2:6">
      <c r="B620" s="6"/>
      <c r="F620" s="6"/>
    </row>
    <row r="621" spans="2:6">
      <c r="B621" s="6"/>
      <c r="F621" s="6"/>
    </row>
    <row r="622" spans="2:6">
      <c r="B622" s="6"/>
      <c r="F622" s="6"/>
    </row>
    <row r="623" spans="2:6">
      <c r="B623" s="6"/>
      <c r="F623" s="6"/>
    </row>
    <row r="624" spans="2:6">
      <c r="B624" s="6"/>
      <c r="F624" s="6"/>
    </row>
    <row r="625" spans="2:6">
      <c r="B625" s="6"/>
      <c r="F625" s="6"/>
    </row>
    <row r="626" spans="2:6">
      <c r="B626" s="6"/>
      <c r="F626" s="6"/>
    </row>
    <row r="627" spans="2:6">
      <c r="B627" s="6"/>
      <c r="F627" s="6"/>
    </row>
    <row r="628" spans="2:6">
      <c r="B628" s="6"/>
      <c r="F628" s="6"/>
    </row>
    <row r="629" spans="2:6">
      <c r="B629" s="6"/>
      <c r="F629" s="6"/>
    </row>
    <row r="630" spans="2:6">
      <c r="B630" s="6"/>
      <c r="F630" s="6"/>
    </row>
    <row r="631" spans="2:6">
      <c r="B631" s="6"/>
      <c r="F631" s="6"/>
    </row>
    <row r="632" spans="2:6">
      <c r="B632" s="6"/>
      <c r="F632" s="6"/>
    </row>
    <row r="633" spans="2:6">
      <c r="B633" s="6"/>
      <c r="F633" s="6"/>
    </row>
    <row r="634" spans="2:6">
      <c r="B634" s="6"/>
      <c r="F634" s="6"/>
    </row>
    <row r="635" spans="2:6">
      <c r="B635" s="6"/>
      <c r="F635" s="6"/>
    </row>
    <row r="636" spans="2:6">
      <c r="B636" s="6"/>
      <c r="F636" s="6"/>
    </row>
    <row r="637" spans="2:6">
      <c r="B637" s="6"/>
      <c r="F637" s="6"/>
    </row>
    <row r="638" spans="2:6">
      <c r="B638" s="6"/>
      <c r="F638" s="6"/>
    </row>
    <row r="639" spans="2:6">
      <c r="B639" s="6"/>
      <c r="F639" s="6"/>
    </row>
    <row r="640" spans="2:6">
      <c r="B640" s="6"/>
      <c r="F640" s="6"/>
    </row>
    <row r="641" spans="2:6">
      <c r="B641" s="6"/>
      <c r="F641" s="6"/>
    </row>
    <row r="642" spans="2:6">
      <c r="B642" s="6"/>
      <c r="F642" s="6"/>
    </row>
    <row r="643" spans="2:6">
      <c r="B643" s="6"/>
      <c r="F643" s="6"/>
    </row>
    <row r="644" spans="2:6">
      <c r="B644" s="6"/>
      <c r="F644" s="6"/>
    </row>
    <row r="645" spans="2:6">
      <c r="B645" s="6"/>
      <c r="F645" s="6"/>
    </row>
    <row r="646" spans="2:6">
      <c r="B646" s="6"/>
      <c r="F646" s="6"/>
    </row>
    <row r="647" spans="2:6">
      <c r="B647" s="6"/>
      <c r="F647" s="6"/>
    </row>
    <row r="648" spans="2:6">
      <c r="B648" s="6"/>
      <c r="F648" s="6"/>
    </row>
    <row r="649" spans="2:6">
      <c r="B649" s="6"/>
      <c r="F649" s="6"/>
    </row>
    <row r="650" spans="2:6">
      <c r="B650" s="6"/>
      <c r="F650" s="6"/>
    </row>
    <row r="651" spans="2:6">
      <c r="B651" s="6"/>
      <c r="F651" s="6"/>
    </row>
    <row r="652" spans="2:6">
      <c r="B652" s="6"/>
      <c r="F652" s="6"/>
    </row>
    <row r="653" spans="2:6">
      <c r="B653" s="6"/>
      <c r="F653" s="6"/>
    </row>
    <row r="654" spans="2:6">
      <c r="B654" s="6"/>
      <c r="F654" s="6"/>
    </row>
    <row r="655" spans="2:6">
      <c r="B655" s="6"/>
      <c r="F655" s="6"/>
    </row>
    <row r="656" spans="2:6">
      <c r="B656" s="6"/>
      <c r="F656" s="6"/>
    </row>
    <row r="657" spans="2:6">
      <c r="B657" s="6"/>
      <c r="F657" s="6"/>
    </row>
    <row r="658" spans="2:6">
      <c r="B658" s="6"/>
      <c r="F658" s="6"/>
    </row>
    <row r="659" spans="2:6">
      <c r="B659" s="6"/>
      <c r="F659" s="6"/>
    </row>
    <row r="660" spans="2:6">
      <c r="B660" s="6"/>
      <c r="F660" s="6"/>
    </row>
    <row r="661" spans="2:6">
      <c r="B661" s="6"/>
      <c r="F661" s="6"/>
    </row>
    <row r="662" spans="2:6">
      <c r="B662" s="6"/>
      <c r="F662" s="6"/>
    </row>
    <row r="663" spans="2:6">
      <c r="B663" s="6"/>
      <c r="F663" s="6"/>
    </row>
    <row r="664" spans="2:6">
      <c r="B664" s="6"/>
      <c r="F664" s="6"/>
    </row>
    <row r="665" spans="2:6">
      <c r="B665" s="6"/>
      <c r="F665" s="6"/>
    </row>
    <row r="666" spans="2:6">
      <c r="B666" s="6"/>
      <c r="F666" s="6"/>
    </row>
    <row r="667" spans="2:6">
      <c r="B667" s="6"/>
      <c r="F667" s="6"/>
    </row>
    <row r="668" spans="2:6">
      <c r="B668" s="6"/>
      <c r="F668" s="6"/>
    </row>
    <row r="669" spans="2:6">
      <c r="B669" s="6"/>
      <c r="F669" s="6"/>
    </row>
    <row r="670" spans="2:6">
      <c r="B670" s="6"/>
      <c r="F670" s="6"/>
    </row>
    <row r="671" spans="2:6">
      <c r="B671" s="6"/>
      <c r="F671" s="6"/>
    </row>
    <row r="672" spans="2:6">
      <c r="B672" s="6"/>
      <c r="F672" s="6"/>
    </row>
    <row r="673" spans="2:6">
      <c r="B673" s="6"/>
      <c r="F673" s="6"/>
    </row>
    <row r="674" spans="2:6">
      <c r="B674" s="6"/>
      <c r="F674" s="6"/>
    </row>
    <row r="675" spans="2:6">
      <c r="B675" s="6"/>
      <c r="F675" s="6"/>
    </row>
    <row r="676" spans="2:6">
      <c r="B676" s="6"/>
      <c r="F676" s="6"/>
    </row>
    <row r="677" spans="2:6">
      <c r="B677" s="6"/>
      <c r="F677" s="6"/>
    </row>
    <row r="678" spans="2:6">
      <c r="B678" s="6"/>
      <c r="F678" s="6"/>
    </row>
    <row r="679" spans="2:6">
      <c r="B679" s="6"/>
      <c r="F679" s="6"/>
    </row>
    <row r="680" spans="2:6">
      <c r="B680" s="6"/>
      <c r="F680" s="6"/>
    </row>
    <row r="681" spans="2:6">
      <c r="B681" s="6"/>
      <c r="F681" s="6"/>
    </row>
    <row r="682" spans="2:6">
      <c r="B682" s="6"/>
      <c r="F682" s="6"/>
    </row>
    <row r="683" spans="2:6">
      <c r="B683" s="6"/>
      <c r="F683" s="6"/>
    </row>
    <row r="684" spans="2:6">
      <c r="B684" s="6"/>
      <c r="F684" s="6"/>
    </row>
    <row r="685" spans="2:6">
      <c r="B685" s="6"/>
      <c r="F685" s="6"/>
    </row>
    <row r="686" spans="2:6">
      <c r="B686" s="6"/>
      <c r="F686" s="6"/>
    </row>
    <row r="687" spans="2:6">
      <c r="B687" s="6"/>
      <c r="F687" s="6"/>
    </row>
    <row r="688" spans="2:6">
      <c r="B688" s="6"/>
      <c r="F688" s="6"/>
    </row>
    <row r="689" spans="2:6">
      <c r="B689" s="6"/>
      <c r="F689" s="6"/>
    </row>
    <row r="690" spans="2:6">
      <c r="B690" s="6"/>
      <c r="F690" s="6"/>
    </row>
    <row r="691" spans="2:6">
      <c r="B691" s="6"/>
      <c r="F691" s="6"/>
    </row>
    <row r="692" spans="2:6">
      <c r="B692" s="6"/>
      <c r="F692" s="6"/>
    </row>
    <row r="693" spans="2:6">
      <c r="B693" s="6"/>
      <c r="F693" s="6"/>
    </row>
    <row r="694" spans="2:6">
      <c r="B694" s="6"/>
      <c r="F694" s="6"/>
    </row>
    <row r="695" spans="2:6">
      <c r="B695" s="6"/>
      <c r="F695" s="6"/>
    </row>
    <row r="696" spans="2:6">
      <c r="B696" s="6"/>
      <c r="F696" s="6"/>
    </row>
    <row r="697" spans="2:6">
      <c r="B697" s="6"/>
      <c r="F697" s="6"/>
    </row>
    <row r="698" spans="2:6">
      <c r="B698" s="6"/>
      <c r="F698" s="6"/>
    </row>
    <row r="699" spans="2:6">
      <c r="B699" s="6"/>
      <c r="F699" s="6"/>
    </row>
    <row r="700" spans="2:6">
      <c r="B700" s="6"/>
      <c r="F700" s="6"/>
    </row>
    <row r="701" spans="2:6">
      <c r="B701" s="6"/>
      <c r="F701" s="6"/>
    </row>
    <row r="702" spans="2:6">
      <c r="B702" s="6"/>
      <c r="F702" s="6"/>
    </row>
    <row r="703" spans="2:6">
      <c r="B703" s="6"/>
      <c r="F703" s="6"/>
    </row>
    <row r="704" spans="2:6">
      <c r="B704" s="6"/>
      <c r="F704" s="6"/>
    </row>
    <row r="705" spans="2:6">
      <c r="B705" s="6"/>
      <c r="F705" s="6"/>
    </row>
    <row r="706" spans="2:6">
      <c r="B706" s="6"/>
      <c r="F706" s="6"/>
    </row>
    <row r="707" spans="2:6">
      <c r="B707" s="6"/>
      <c r="F707" s="6"/>
    </row>
    <row r="708" spans="2:6">
      <c r="B708" s="6"/>
      <c r="F708" s="6"/>
    </row>
    <row r="709" spans="2:6">
      <c r="B709" s="6"/>
      <c r="F709" s="6"/>
    </row>
    <row r="710" spans="2:6">
      <c r="B710" s="6"/>
      <c r="F710" s="6"/>
    </row>
    <row r="711" spans="2:6">
      <c r="B711" s="6"/>
      <c r="F711" s="6"/>
    </row>
    <row r="712" spans="2:6">
      <c r="B712" s="6"/>
      <c r="F712" s="6"/>
    </row>
    <row r="713" spans="2:6">
      <c r="B713" s="6"/>
      <c r="F713" s="6"/>
    </row>
    <row r="714" spans="2:6">
      <c r="B714" s="6"/>
      <c r="F714" s="6"/>
    </row>
    <row r="715" spans="2:6">
      <c r="B715" s="6"/>
      <c r="F715" s="6"/>
    </row>
    <row r="716" spans="2:6">
      <c r="B716" s="6"/>
      <c r="F716" s="6"/>
    </row>
    <row r="717" spans="2:6">
      <c r="B717" s="6"/>
      <c r="F717" s="6"/>
    </row>
    <row r="718" spans="2:6">
      <c r="B718" s="6"/>
      <c r="F718" s="6"/>
    </row>
    <row r="719" spans="2:6">
      <c r="B719" s="6"/>
      <c r="F719" s="6"/>
    </row>
    <row r="720" spans="2:6">
      <c r="B720" s="6"/>
      <c r="F720" s="6"/>
    </row>
    <row r="721" spans="2:6">
      <c r="B721" s="6"/>
      <c r="F721" s="6"/>
    </row>
    <row r="722" spans="2:6">
      <c r="B722" s="6"/>
      <c r="F722" s="6"/>
    </row>
    <row r="723" spans="2:6">
      <c r="B723" s="6"/>
      <c r="F723" s="6"/>
    </row>
    <row r="724" spans="2:6">
      <c r="B724" s="6"/>
      <c r="F724" s="6"/>
    </row>
    <row r="725" spans="2:6">
      <c r="B725" s="6"/>
      <c r="F725" s="6"/>
    </row>
    <row r="726" spans="2:6">
      <c r="B726" s="6"/>
      <c r="F726" s="6"/>
    </row>
    <row r="727" spans="2:6">
      <c r="B727" s="6"/>
      <c r="F727" s="6"/>
    </row>
    <row r="728" spans="2:6">
      <c r="B728" s="6"/>
      <c r="F728" s="6"/>
    </row>
    <row r="729" spans="2:6">
      <c r="B729" s="6"/>
      <c r="F729" s="6"/>
    </row>
    <row r="730" spans="2:6">
      <c r="B730" s="6"/>
      <c r="F730" s="6"/>
    </row>
    <row r="731" spans="2:6">
      <c r="B731" s="6"/>
      <c r="F731" s="6"/>
    </row>
    <row r="732" spans="2:6">
      <c r="B732" s="6"/>
      <c r="F732" s="6"/>
    </row>
    <row r="733" spans="2:6">
      <c r="B733" s="6"/>
      <c r="F733" s="6"/>
    </row>
    <row r="734" spans="2:6">
      <c r="B734" s="6"/>
      <c r="F734" s="6"/>
    </row>
    <row r="735" spans="2:6">
      <c r="B735" s="6"/>
      <c r="F735" s="6"/>
    </row>
    <row r="736" spans="2:6">
      <c r="B736" s="6"/>
      <c r="F736" s="6"/>
    </row>
    <row r="737" spans="2:6">
      <c r="B737" s="6"/>
      <c r="F737" s="6"/>
    </row>
    <row r="738" spans="2:6">
      <c r="B738" s="6"/>
      <c r="F738" s="6"/>
    </row>
    <row r="739" spans="2:6">
      <c r="B739" s="6"/>
      <c r="F739" s="6"/>
    </row>
    <row r="740" spans="2:6">
      <c r="B740" s="6"/>
      <c r="F740" s="6"/>
    </row>
    <row r="741" spans="2:6">
      <c r="B741" s="6"/>
      <c r="F741" s="6"/>
    </row>
    <row r="742" spans="2:6">
      <c r="B742" s="6"/>
      <c r="F742" s="6"/>
    </row>
    <row r="743" spans="2:6">
      <c r="B743" s="6"/>
      <c r="F743" s="6"/>
    </row>
    <row r="744" spans="2:6">
      <c r="B744" s="6"/>
      <c r="F744" s="6"/>
    </row>
    <row r="745" spans="2:6">
      <c r="B745" s="6"/>
      <c r="F745" s="6"/>
    </row>
    <row r="746" spans="2:6">
      <c r="B746" s="6"/>
      <c r="F746" s="6"/>
    </row>
    <row r="747" spans="2:6">
      <c r="B747" s="6"/>
      <c r="F747" s="6"/>
    </row>
    <row r="748" spans="2:6">
      <c r="B748" s="6"/>
      <c r="F748" s="6"/>
    </row>
    <row r="749" spans="2:6">
      <c r="B749" s="6"/>
      <c r="F749" s="6"/>
    </row>
    <row r="750" spans="2:6">
      <c r="B750" s="6"/>
      <c r="F750" s="6"/>
    </row>
    <row r="751" spans="2:6">
      <c r="B751" s="6"/>
      <c r="F751" s="6"/>
    </row>
    <row r="752" spans="2:6">
      <c r="B752" s="6"/>
      <c r="F752" s="6"/>
    </row>
    <row r="753" spans="2:6">
      <c r="B753" s="6"/>
      <c r="F753" s="6"/>
    </row>
    <row r="754" spans="2:6">
      <c r="B754" s="6"/>
      <c r="F754" s="6"/>
    </row>
    <row r="755" spans="2:6">
      <c r="B755" s="6"/>
      <c r="F755" s="6"/>
    </row>
    <row r="756" spans="2:6">
      <c r="B756" s="6"/>
      <c r="F756" s="6"/>
    </row>
    <row r="757" spans="2:6">
      <c r="B757" s="6"/>
      <c r="F757" s="6"/>
    </row>
    <row r="758" spans="2:6">
      <c r="B758" s="6"/>
      <c r="F758" s="6"/>
    </row>
    <row r="759" spans="2:6">
      <c r="B759" s="6"/>
      <c r="F759" s="6"/>
    </row>
    <row r="760" spans="2:6">
      <c r="B760" s="6"/>
      <c r="F760" s="6"/>
    </row>
    <row r="761" spans="2:6">
      <c r="B761" s="6"/>
      <c r="F761" s="6"/>
    </row>
    <row r="762" spans="2:6">
      <c r="B762" s="6"/>
      <c r="F762" s="6"/>
    </row>
    <row r="763" spans="2:6">
      <c r="B763" s="6"/>
      <c r="F763" s="6"/>
    </row>
    <row r="764" spans="2:6">
      <c r="B764" s="6"/>
      <c r="F764" s="6"/>
    </row>
    <row r="765" spans="2:6">
      <c r="B765" s="6"/>
      <c r="F765" s="6"/>
    </row>
    <row r="766" spans="2:6">
      <c r="B766" s="6"/>
      <c r="F766" s="6"/>
    </row>
    <row r="767" spans="2:6">
      <c r="B767" s="6"/>
      <c r="F767" s="6"/>
    </row>
    <row r="768" spans="2:6">
      <c r="B768" s="6"/>
      <c r="F768" s="6"/>
    </row>
    <row r="769" spans="2:6">
      <c r="B769" s="6"/>
      <c r="F769" s="6"/>
    </row>
    <row r="770" spans="2:6">
      <c r="B770" s="6"/>
      <c r="F770" s="6"/>
    </row>
    <row r="771" spans="2:6">
      <c r="B771" s="6"/>
      <c r="F771" s="6"/>
    </row>
    <row r="772" spans="2:6">
      <c r="B772" s="6"/>
      <c r="F772" s="6"/>
    </row>
    <row r="773" spans="2:6">
      <c r="B773" s="6"/>
      <c r="F773" s="6"/>
    </row>
    <row r="774" spans="2:6">
      <c r="B774" s="6"/>
      <c r="F774" s="6"/>
    </row>
    <row r="775" spans="2:6">
      <c r="B775" s="6"/>
      <c r="F775" s="6"/>
    </row>
    <row r="776" spans="2:6">
      <c r="B776" s="6"/>
      <c r="F776" s="6"/>
    </row>
    <row r="777" spans="2:6">
      <c r="B777" s="6"/>
      <c r="F777" s="6"/>
    </row>
    <row r="778" spans="2:6">
      <c r="B778" s="6"/>
      <c r="F778" s="6"/>
    </row>
    <row r="779" spans="2:6">
      <c r="B779" s="6"/>
      <c r="F779" s="6"/>
    </row>
    <row r="780" spans="2:6">
      <c r="B780" s="6"/>
      <c r="F780" s="6"/>
    </row>
    <row r="781" spans="2:6">
      <c r="B781" s="6"/>
      <c r="F781" s="6"/>
    </row>
    <row r="782" spans="2:6">
      <c r="B782" s="6"/>
      <c r="F782" s="6"/>
    </row>
    <row r="783" spans="2:6">
      <c r="B783" s="6"/>
      <c r="F783" s="6"/>
    </row>
    <row r="784" spans="2:6">
      <c r="B784" s="6"/>
      <c r="F784" s="6"/>
    </row>
    <row r="785" spans="2:6">
      <c r="B785" s="6"/>
      <c r="F785" s="6"/>
    </row>
    <row r="786" spans="2:6">
      <c r="B786" s="6"/>
      <c r="F786" s="6"/>
    </row>
    <row r="787" spans="2:6">
      <c r="B787" s="6"/>
      <c r="F787" s="6"/>
    </row>
    <row r="788" spans="2:6">
      <c r="B788" s="6"/>
      <c r="F788" s="6"/>
    </row>
    <row r="789" spans="2:6">
      <c r="B789" s="6"/>
      <c r="F789" s="6"/>
    </row>
    <row r="790" spans="2:6">
      <c r="B790" s="6"/>
      <c r="F790" s="6"/>
    </row>
    <row r="791" spans="2:6">
      <c r="B791" s="6"/>
      <c r="F791" s="6"/>
    </row>
    <row r="792" spans="2:6">
      <c r="B792" s="6"/>
      <c r="F792" s="6"/>
    </row>
    <row r="793" spans="2:6">
      <c r="B793" s="6"/>
      <c r="F793" s="6"/>
    </row>
    <row r="794" spans="2:6">
      <c r="B794" s="6"/>
      <c r="F794" s="6"/>
    </row>
    <row r="795" spans="2:6">
      <c r="B795" s="6"/>
      <c r="F795" s="6"/>
    </row>
    <row r="796" spans="2:6">
      <c r="B796" s="6"/>
      <c r="F796" s="6"/>
    </row>
    <row r="797" spans="2:6">
      <c r="B797" s="6"/>
      <c r="F797" s="6"/>
    </row>
    <row r="798" spans="2:6">
      <c r="B798" s="6"/>
      <c r="F798" s="6"/>
    </row>
    <row r="799" spans="2:6">
      <c r="B799" s="6"/>
      <c r="F799" s="6"/>
    </row>
    <row r="800" spans="2:6">
      <c r="B800" s="6"/>
      <c r="F800" s="6"/>
    </row>
    <row r="801" spans="2:6">
      <c r="B801" s="6"/>
      <c r="F801" s="6"/>
    </row>
    <row r="802" spans="2:6">
      <c r="B802" s="6"/>
      <c r="F802" s="6"/>
    </row>
    <row r="803" spans="2:6">
      <c r="B803" s="6"/>
      <c r="F803" s="6"/>
    </row>
    <row r="804" spans="2:6">
      <c r="B804" s="6"/>
      <c r="F804" s="6"/>
    </row>
    <row r="805" spans="2:6">
      <c r="B805" s="6"/>
      <c r="F805" s="6"/>
    </row>
    <row r="806" spans="2:6">
      <c r="B806" s="6"/>
      <c r="F806" s="6"/>
    </row>
    <row r="807" spans="2:6">
      <c r="B807" s="6"/>
      <c r="F807" s="6"/>
    </row>
    <row r="808" spans="2:6">
      <c r="B808" s="6"/>
      <c r="F808" s="6"/>
    </row>
    <row r="809" spans="2:6">
      <c r="B809" s="6"/>
      <c r="F809" s="6"/>
    </row>
    <row r="810" spans="2:6">
      <c r="B810" s="6"/>
      <c r="F810" s="6"/>
    </row>
    <row r="811" spans="2:6">
      <c r="B811" s="6"/>
      <c r="F811" s="6"/>
    </row>
    <row r="812" spans="2:6">
      <c r="B812" s="6"/>
      <c r="F812" s="6"/>
    </row>
    <row r="813" spans="2:6">
      <c r="B813" s="6"/>
      <c r="F813" s="6"/>
    </row>
    <row r="814" spans="2:6">
      <c r="B814" s="6"/>
      <c r="F814" s="6"/>
    </row>
    <row r="815" spans="2:6">
      <c r="B815" s="6"/>
      <c r="F815" s="6"/>
    </row>
    <row r="816" spans="2:6">
      <c r="B816" s="6"/>
      <c r="F816" s="6"/>
    </row>
    <row r="817" spans="2:6">
      <c r="B817" s="6"/>
      <c r="F817" s="6"/>
    </row>
    <row r="818" spans="2:6">
      <c r="B818" s="6"/>
      <c r="F818" s="6"/>
    </row>
    <row r="819" spans="2:6">
      <c r="B819" s="6"/>
      <c r="F819" s="6"/>
    </row>
    <row r="820" spans="2:6">
      <c r="B820" s="6"/>
      <c r="F820" s="6"/>
    </row>
    <row r="821" spans="2:6">
      <c r="B821" s="6"/>
      <c r="F821" s="6"/>
    </row>
    <row r="822" spans="2:6">
      <c r="B822" s="6"/>
      <c r="F822" s="6"/>
    </row>
    <row r="823" spans="2:6">
      <c r="B823" s="6"/>
      <c r="F823" s="6"/>
    </row>
    <row r="824" spans="2:6">
      <c r="B824" s="6"/>
      <c r="F824" s="6"/>
    </row>
    <row r="825" spans="2:6">
      <c r="B825" s="6"/>
      <c r="F825" s="6"/>
    </row>
    <row r="826" spans="2:6">
      <c r="B826" s="6"/>
      <c r="F826" s="6"/>
    </row>
    <row r="827" spans="2:6">
      <c r="B827" s="6"/>
      <c r="F827" s="6"/>
    </row>
    <row r="828" spans="2:6">
      <c r="B828" s="6"/>
      <c r="F828" s="6"/>
    </row>
    <row r="829" spans="2:6">
      <c r="B829" s="6"/>
      <c r="F829" s="6"/>
    </row>
    <row r="830" spans="2:6">
      <c r="B830" s="6"/>
      <c r="F830" s="6"/>
    </row>
    <row r="831" spans="2:6">
      <c r="B831" s="6"/>
      <c r="F831" s="6"/>
    </row>
    <row r="832" spans="2:6">
      <c r="B832" s="6"/>
      <c r="F832" s="6"/>
    </row>
    <row r="833" spans="2:6">
      <c r="B833" s="6"/>
      <c r="F833" s="6"/>
    </row>
    <row r="834" spans="2:6">
      <c r="B834" s="6"/>
      <c r="F834" s="6"/>
    </row>
    <row r="835" spans="2:6">
      <c r="B835" s="6"/>
      <c r="F835" s="6"/>
    </row>
    <row r="836" spans="2:6">
      <c r="B836" s="6"/>
      <c r="F836" s="6"/>
    </row>
    <row r="837" spans="2:6">
      <c r="B837" s="6"/>
      <c r="F837" s="6"/>
    </row>
    <row r="838" spans="2:6">
      <c r="B838" s="6"/>
      <c r="F838" s="6"/>
    </row>
    <row r="839" spans="2:6">
      <c r="B839" s="6"/>
      <c r="F839" s="6"/>
    </row>
    <row r="840" spans="2:6">
      <c r="B840" s="6"/>
      <c r="F840" s="6"/>
    </row>
    <row r="841" spans="2:6">
      <c r="B841" s="6"/>
      <c r="F841" s="6"/>
    </row>
    <row r="842" spans="2:6">
      <c r="B842" s="6"/>
      <c r="F842" s="6"/>
    </row>
    <row r="843" spans="2:6">
      <c r="B843" s="6"/>
      <c r="F843" s="6"/>
    </row>
    <row r="844" spans="2:6">
      <c r="B844" s="6"/>
      <c r="F844" s="6"/>
    </row>
    <row r="845" spans="2:6">
      <c r="B845" s="6"/>
      <c r="F845" s="6"/>
    </row>
    <row r="846" spans="2:6">
      <c r="B846" s="6"/>
      <c r="F846" s="6"/>
    </row>
    <row r="847" spans="2:6">
      <c r="B847" s="6"/>
      <c r="F847" s="6"/>
    </row>
    <row r="848" spans="2:6">
      <c r="B848" s="6"/>
      <c r="F848" s="6"/>
    </row>
    <row r="849" spans="2:6">
      <c r="B849" s="6"/>
      <c r="F849" s="6"/>
    </row>
    <row r="850" spans="2:6">
      <c r="B850" s="6"/>
      <c r="F850" s="6"/>
    </row>
  </sheetData>
  <phoneticPr fontId="8" type="noConversion"/>
  <hyperlinks>
    <hyperlink ref="P11" r:id="rId1" display="http://www.konkoly.hu/cgi-bin/IBVS?5387" xr:uid="{00000000-0004-0000-0200-000000000000}"/>
    <hyperlink ref="P12" r:id="rId2" display="http://www.konkoly.hu/cgi-bin/IBVS?5387" xr:uid="{00000000-0004-0000-0200-000001000000}"/>
    <hyperlink ref="P13" r:id="rId3" display="http://www.konkoly.hu/cgi-bin/IBVS?5387" xr:uid="{00000000-0004-0000-0200-000002000000}"/>
    <hyperlink ref="P14" r:id="rId4" display="http://www.konkoly.hu/cgi-bin/IBVS?5387" xr:uid="{00000000-0004-0000-0200-000003000000}"/>
    <hyperlink ref="P15" r:id="rId5" display="http://www.konkoly.hu/cgi-bin/IBVS?5387" xr:uid="{00000000-0004-0000-0200-000004000000}"/>
    <hyperlink ref="P16" r:id="rId6" display="http://www.konkoly.hu/cgi-bin/IBVS?5387" xr:uid="{00000000-0004-0000-0200-000005000000}"/>
    <hyperlink ref="P17" r:id="rId7" display="http://www.konkoly.hu/cgi-bin/IBVS?5387" xr:uid="{00000000-0004-0000-0200-000006000000}"/>
    <hyperlink ref="P18" r:id="rId8" display="http://www.konkoly.hu/cgi-bin/IBVS?5387" xr:uid="{00000000-0004-0000-0200-000007000000}"/>
    <hyperlink ref="P19" r:id="rId9" display="http://www.konkoly.hu/cgi-bin/IBVS?5387" xr:uid="{00000000-0004-0000-0200-000008000000}"/>
    <hyperlink ref="P20" r:id="rId10" display="http://www.konkoly.hu/cgi-bin/IBVS?5387" xr:uid="{00000000-0004-0000-0200-000009000000}"/>
    <hyperlink ref="P21" r:id="rId11" display="http://www.konkoly.hu/cgi-bin/IBVS?5387" xr:uid="{00000000-0004-0000-0200-00000A000000}"/>
    <hyperlink ref="P22" r:id="rId12" display="http://www.konkoly.hu/cgi-bin/IBVS?5387" xr:uid="{00000000-0004-0000-0200-00000B000000}"/>
    <hyperlink ref="P23" r:id="rId13" display="http://www.bav-astro.de/sfs/BAVM_link.php?BAVMnr=215" xr:uid="{00000000-0004-0000-0200-00000C000000}"/>
    <hyperlink ref="P24" r:id="rId14" display="http://www.bav-astro.de/sfs/BAVM_link.php?BAVMnr=228" xr:uid="{00000000-0004-0000-0200-00000D000000}"/>
    <hyperlink ref="P25" r:id="rId15" display="http://www.konkoly.hu/cgi-bin/IBVS?5672" xr:uid="{00000000-0004-0000-0200-00000E000000}"/>
    <hyperlink ref="P45" r:id="rId16" display="http://www.konkoly.hu/cgi-bin/IBVS?5760" xr:uid="{00000000-0004-0000-0200-00000F000000}"/>
    <hyperlink ref="P26" r:id="rId17" display="http://www.konkoly.hu/cgi-bin/IBVS?6153" xr:uid="{00000000-0004-0000-0200-000010000000}"/>
    <hyperlink ref="P27" r:id="rId18" display="http://www.konkoly.hu/cgi-bin/IBVS?6153" xr:uid="{00000000-0004-0000-0200-000011000000}"/>
    <hyperlink ref="P28" r:id="rId19" display="http://www.konkoly.hu/cgi-bin/IBVS?6153" xr:uid="{00000000-0004-0000-0200-000012000000}"/>
    <hyperlink ref="P29" r:id="rId20" display="http://www.konkoly.hu/cgi-bin/IBVS?6153" xr:uid="{00000000-0004-0000-0200-000013000000}"/>
    <hyperlink ref="P30" r:id="rId21" display="http://www.konkoly.hu/cgi-bin/IBVS?6153" xr:uid="{00000000-0004-0000-0200-000014000000}"/>
    <hyperlink ref="P31" r:id="rId22" display="http://www.konkoly.hu/cgi-bin/IBVS?6153" xr:uid="{00000000-0004-0000-0200-000015000000}"/>
    <hyperlink ref="P32" r:id="rId23" display="http://www.konkoly.hu/cgi-bin/IBVS?5820" xr:uid="{00000000-0004-0000-0200-000016000000}"/>
    <hyperlink ref="P33" r:id="rId24" display="http://www.konkoly.hu/cgi-bin/IBVS?5887" xr:uid="{00000000-0004-0000-0200-000017000000}"/>
    <hyperlink ref="P34" r:id="rId25" display="http://www.konkoly.hu/cgi-bin/IBVS?5887" xr:uid="{00000000-0004-0000-0200-000018000000}"/>
    <hyperlink ref="P35" r:id="rId26" display="http://www.konkoly.hu/cgi-bin/IBVS?5887" xr:uid="{00000000-0004-0000-0200-000019000000}"/>
    <hyperlink ref="P36" r:id="rId27" display="http://www.konkoly.hu/cgi-bin/IBVS?5887" xr:uid="{00000000-0004-0000-0200-00001A000000}"/>
    <hyperlink ref="P37" r:id="rId28" display="http://www.konkoly.hu/cgi-bin/IBVS?5887" xr:uid="{00000000-0004-0000-0200-00001B000000}"/>
    <hyperlink ref="P38" r:id="rId29" display="http://www.konkoly.hu/cgi-bin/IBVS?5887" xr:uid="{00000000-0004-0000-0200-00001C000000}"/>
    <hyperlink ref="P39" r:id="rId30" display="http://www.konkoly.hu/cgi-bin/IBVS?5929" xr:uid="{00000000-0004-0000-0200-00001D000000}"/>
    <hyperlink ref="P40" r:id="rId31" display="http://www.bav-astro.de/sfs/BAVM_link.php?BAVMnr=228" xr:uid="{00000000-0004-0000-0200-00001E000000}"/>
    <hyperlink ref="P41" r:id="rId32" display="http://www.bav-astro.de/sfs/BAVM_link.php?BAVMnr=228" xr:uid="{00000000-0004-0000-0200-00001F000000}"/>
    <hyperlink ref="P42" r:id="rId33" display="http://www.bav-astro.de/sfs/BAVM_link.php?BAVMnr=228" xr:uid="{00000000-0004-0000-0200-000020000000}"/>
    <hyperlink ref="P43" r:id="rId34" display="http://www.bav-astro.de/sfs/BAVM_link.php?BAVMnr=228" xr:uid="{00000000-0004-0000-0200-000021000000}"/>
    <hyperlink ref="P44" r:id="rId35" display="http://www.bav-astro.de/sfs/BAVM_link.php?BAVMnr=232" xr:uid="{00000000-0004-0000-0200-000022000000}"/>
  </hyperlinks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1"/>
  <sheetViews>
    <sheetView workbookViewId="0">
      <selection activeCell="B19" sqref="B19"/>
    </sheetView>
  </sheetViews>
  <sheetFormatPr defaultColWidth="10.28515625" defaultRowHeight="12.75"/>
  <cols>
    <col min="1" max="1" width="15.28515625" customWidth="1"/>
    <col min="2" max="2" width="5.140625" customWidth="1"/>
    <col min="3" max="3" width="11.85546875" customWidth="1"/>
    <col min="4" max="4" width="9.42578125" customWidth="1"/>
    <col min="5" max="6" width="8.71093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>
      <c r="A1" s="1" t="s">
        <v>31</v>
      </c>
    </row>
    <row r="2" spans="1:4">
      <c r="A2" t="s">
        <v>26</v>
      </c>
      <c r="B2" t="s">
        <v>41</v>
      </c>
    </row>
    <row r="3" spans="1:4" ht="13.5" thickBot="1">
      <c r="B3" s="11" t="s">
        <v>40</v>
      </c>
    </row>
    <row r="4" spans="1:4" ht="14.25" thickTop="1" thickBot="1">
      <c r="A4" s="8" t="s">
        <v>1</v>
      </c>
      <c r="C4" s="12" t="s">
        <v>32</v>
      </c>
      <c r="D4" s="13" t="s">
        <v>32</v>
      </c>
    </row>
    <row r="6" spans="1:4">
      <c r="A6" s="8" t="s">
        <v>2</v>
      </c>
    </row>
    <row r="7" spans="1:4">
      <c r="A7" t="s">
        <v>3</v>
      </c>
      <c r="C7">
        <v>53732.079686800003</v>
      </c>
      <c r="D7" s="14" t="s">
        <v>33</v>
      </c>
    </row>
    <row r="8" spans="1:4">
      <c r="A8" t="s">
        <v>4</v>
      </c>
      <c r="C8">
        <v>0.27478924465897625</v>
      </c>
      <c r="D8" s="15">
        <v>5387</v>
      </c>
    </row>
    <row r="10" spans="1:4" ht="13.5" thickBot="1">
      <c r="C10" s="7" t="s">
        <v>21</v>
      </c>
      <c r="D10" s="7" t="s">
        <v>22</v>
      </c>
    </row>
    <row r="11" spans="1:4">
      <c r="A11" t="s">
        <v>17</v>
      </c>
      <c r="C11">
        <f>INTERCEPT(G21:G998,$F21:$F998)</f>
        <v>-4.6382820828900963E-4</v>
      </c>
      <c r="D11" s="6"/>
    </row>
    <row r="12" spans="1:4">
      <c r="A12" t="s">
        <v>18</v>
      </c>
      <c r="C12">
        <f>SLOPE(G21:G998,$F21:$F998)</f>
        <v>1.6471918726496744E-16</v>
      </c>
      <c r="D12" s="6"/>
    </row>
    <row r="13" spans="1:4">
      <c r="A13" t="s">
        <v>20</v>
      </c>
      <c r="C13" s="6" t="s">
        <v>15</v>
      </c>
      <c r="D13" s="6"/>
    </row>
    <row r="14" spans="1:4">
      <c r="A14" t="s">
        <v>25</v>
      </c>
    </row>
    <row r="15" spans="1:4">
      <c r="A15" s="3" t="s">
        <v>19</v>
      </c>
      <c r="C15">
        <f>+D15+C8/2</f>
        <v>53732.079694622335</v>
      </c>
      <c r="D15">
        <v>53731.942300000002</v>
      </c>
    </row>
    <row r="16" spans="1:4">
      <c r="A16" s="8" t="s">
        <v>5</v>
      </c>
      <c r="C16">
        <f>+C8+C12</f>
        <v>0.27478924465897642</v>
      </c>
    </row>
    <row r="17" spans="1:17" ht="13.5" thickBot="1"/>
    <row r="18" spans="1:17">
      <c r="A18" s="8" t="s">
        <v>6</v>
      </c>
      <c r="C18" s="4">
        <f>+C15</f>
        <v>53732.079694622335</v>
      </c>
      <c r="D18" s="5">
        <f>+C16</f>
        <v>0.27478924465897642</v>
      </c>
    </row>
    <row r="19" spans="1:17" ht="13.5" thickTop="1">
      <c r="C19">
        <f>COUNT(C21:C758)</f>
        <v>14</v>
      </c>
    </row>
    <row r="20" spans="1:17" ht="13.5" thickBot="1">
      <c r="A20" s="7" t="s">
        <v>7</v>
      </c>
      <c r="B20" s="7" t="s">
        <v>8</v>
      </c>
      <c r="C20" s="7" t="s">
        <v>9</v>
      </c>
      <c r="D20" s="7" t="s">
        <v>14</v>
      </c>
      <c r="E20" s="7" t="s">
        <v>10</v>
      </c>
      <c r="F20" s="7" t="s">
        <v>11</v>
      </c>
      <c r="G20" s="7" t="s">
        <v>12</v>
      </c>
      <c r="H20" s="10" t="s">
        <v>13</v>
      </c>
      <c r="I20" s="10" t="s">
        <v>33</v>
      </c>
      <c r="J20" s="10" t="s">
        <v>37</v>
      </c>
      <c r="K20" s="10" t="s">
        <v>27</v>
      </c>
      <c r="L20" s="10" t="s">
        <v>28</v>
      </c>
      <c r="M20" s="10" t="s">
        <v>29</v>
      </c>
      <c r="N20" s="10" t="s">
        <v>30</v>
      </c>
      <c r="O20" s="10" t="s">
        <v>24</v>
      </c>
      <c r="P20" s="9" t="s">
        <v>23</v>
      </c>
      <c r="Q20" s="7" t="s">
        <v>16</v>
      </c>
    </row>
    <row r="21" spans="1:17">
      <c r="A21" s="16" t="s">
        <v>34</v>
      </c>
      <c r="B21" s="17" t="s">
        <v>35</v>
      </c>
      <c r="C21" s="18">
        <v>51185.3344</v>
      </c>
      <c r="D21" s="17">
        <v>4.0000000000000002E-4</v>
      </c>
      <c r="E21">
        <f t="shared" ref="E21:E34" si="0">+(C21-C$7)/C$8</f>
        <v>-9267.9947861882665</v>
      </c>
      <c r="F21">
        <f t="shared" ref="F21:F34" si="1">ROUND(2*E21,0)/2</f>
        <v>-9268</v>
      </c>
      <c r="G21">
        <f t="shared" ref="G21:G34" si="2">+C21-(C$7+F21*C$8)</f>
        <v>1.432699391443748E-3</v>
      </c>
      <c r="I21">
        <f t="shared" ref="I21:I32" si="3">+G21</f>
        <v>1.432699391443748E-3</v>
      </c>
      <c r="O21">
        <f t="shared" ref="O21:O34" si="4">+C$11+C$12*$F21</f>
        <v>-4.6382820981562706E-4</v>
      </c>
      <c r="Q21" s="2">
        <f t="shared" ref="Q21:Q34" si="5">+C21-15018.5</f>
        <v>36166.8344</v>
      </c>
    </row>
    <row r="22" spans="1:17">
      <c r="A22" s="16" t="s">
        <v>34</v>
      </c>
      <c r="B22" s="17" t="s">
        <v>36</v>
      </c>
      <c r="C22" s="18">
        <v>51185.472999999998</v>
      </c>
      <c r="D22" s="17">
        <v>2.9999999999999997E-4</v>
      </c>
      <c r="E22">
        <f t="shared" si="0"/>
        <v>-9267.4903996349622</v>
      </c>
      <c r="F22">
        <f t="shared" si="1"/>
        <v>-9267.5</v>
      </c>
      <c r="G22">
        <f t="shared" si="2"/>
        <v>2.6380770577816293E-3</v>
      </c>
      <c r="I22">
        <f t="shared" si="3"/>
        <v>2.6380770577816293E-3</v>
      </c>
      <c r="O22">
        <f t="shared" si="4"/>
        <v>-4.6382820981554472E-4</v>
      </c>
      <c r="Q22" s="2">
        <f t="shared" si="5"/>
        <v>36166.972999999998</v>
      </c>
    </row>
    <row r="23" spans="1:17">
      <c r="A23" s="16" t="s">
        <v>34</v>
      </c>
      <c r="B23" s="17" t="s">
        <v>35</v>
      </c>
      <c r="C23" s="18">
        <v>51186.434999999998</v>
      </c>
      <c r="D23" s="17">
        <v>2.9999999999999997E-4</v>
      </c>
      <c r="E23">
        <f t="shared" si="0"/>
        <v>-9263.9895348132941</v>
      </c>
      <c r="F23">
        <f t="shared" si="1"/>
        <v>-9264</v>
      </c>
      <c r="G23">
        <f t="shared" si="2"/>
        <v>2.8757207473972812E-3</v>
      </c>
      <c r="I23">
        <f t="shared" si="3"/>
        <v>2.8757207473972812E-3</v>
      </c>
      <c r="O23">
        <f t="shared" si="4"/>
        <v>-4.6382820981496819E-4</v>
      </c>
      <c r="Q23" s="2">
        <f t="shared" si="5"/>
        <v>36167.934999999998</v>
      </c>
    </row>
    <row r="24" spans="1:17">
      <c r="A24" s="16" t="s">
        <v>34</v>
      </c>
      <c r="B24" s="17" t="s">
        <v>36</v>
      </c>
      <c r="C24" s="18">
        <v>51192.339599999999</v>
      </c>
      <c r="D24" s="17">
        <v>4.0000000000000002E-4</v>
      </c>
      <c r="E24">
        <f t="shared" si="0"/>
        <v>-9242.5017942456834</v>
      </c>
      <c r="F24">
        <f t="shared" si="1"/>
        <v>-9242.5</v>
      </c>
      <c r="G24">
        <f t="shared" si="2"/>
        <v>-4.9303941341349855E-4</v>
      </c>
      <c r="I24">
        <f t="shared" si="3"/>
        <v>-4.9303941341349855E-4</v>
      </c>
      <c r="O24">
        <f t="shared" si="4"/>
        <v>-4.638282098114267E-4</v>
      </c>
      <c r="Q24" s="2">
        <f t="shared" si="5"/>
        <v>36173.839599999999</v>
      </c>
    </row>
    <row r="25" spans="1:17">
      <c r="A25" s="16" t="s">
        <v>34</v>
      </c>
      <c r="B25" s="17" t="s">
        <v>35</v>
      </c>
      <c r="C25" s="18">
        <v>51192.477200000001</v>
      </c>
      <c r="D25" s="17">
        <v>8.0000000000000004E-4</v>
      </c>
      <c r="E25">
        <f t="shared" si="0"/>
        <v>-9242.0010468449891</v>
      </c>
      <c r="F25">
        <f t="shared" si="1"/>
        <v>-9242</v>
      </c>
      <c r="G25">
        <f t="shared" si="2"/>
        <v>-2.8766174364136532E-4</v>
      </c>
      <c r="I25">
        <f t="shared" si="3"/>
        <v>-2.8766174364136532E-4</v>
      </c>
      <c r="O25">
        <f t="shared" si="4"/>
        <v>-4.6382820981134436E-4</v>
      </c>
      <c r="Q25" s="2">
        <f t="shared" si="5"/>
        <v>36173.977200000001</v>
      </c>
    </row>
    <row r="26" spans="1:17">
      <c r="A26" s="16" t="s">
        <v>34</v>
      </c>
      <c r="B26" s="17" t="s">
        <v>36</v>
      </c>
      <c r="C26" s="18">
        <v>51215.421699999999</v>
      </c>
      <c r="D26" s="17">
        <v>2.0000000000000001E-4</v>
      </c>
      <c r="E26">
        <f t="shared" si="0"/>
        <v>-9158.5025095260607</v>
      </c>
      <c r="F26">
        <f t="shared" si="1"/>
        <v>-9158.5</v>
      </c>
      <c r="G26">
        <f t="shared" si="2"/>
        <v>-6.8959077179897577E-4</v>
      </c>
      <c r="I26">
        <f t="shared" si="3"/>
        <v>-6.8959077179897577E-4</v>
      </c>
      <c r="O26">
        <f t="shared" si="4"/>
        <v>-4.6382820979759033E-4</v>
      </c>
      <c r="Q26" s="2">
        <f t="shared" si="5"/>
        <v>36196.921699999999</v>
      </c>
    </row>
    <row r="27" spans="1:17">
      <c r="A27" s="16" t="s">
        <v>34</v>
      </c>
      <c r="B27" s="17" t="s">
        <v>35</v>
      </c>
      <c r="C27" s="18">
        <v>51221.3292</v>
      </c>
      <c r="D27" s="17">
        <v>2.0000000000000001E-4</v>
      </c>
      <c r="E27">
        <f t="shared" si="0"/>
        <v>-9137.0042154158491</v>
      </c>
      <c r="F27">
        <f t="shared" si="1"/>
        <v>-9137</v>
      </c>
      <c r="G27">
        <f t="shared" si="2"/>
        <v>-1.158350940386299E-3</v>
      </c>
      <c r="I27">
        <f t="shared" si="3"/>
        <v>-1.158350940386299E-3</v>
      </c>
      <c r="O27">
        <f t="shared" si="4"/>
        <v>-4.6382820979404884E-4</v>
      </c>
      <c r="Q27" s="2">
        <f t="shared" si="5"/>
        <v>36202.8292</v>
      </c>
    </row>
    <row r="28" spans="1:17">
      <c r="A28" s="16" t="s">
        <v>34</v>
      </c>
      <c r="B28" s="17" t="s">
        <v>35</v>
      </c>
      <c r="C28" s="18">
        <v>51222.427499999998</v>
      </c>
      <c r="D28" s="17">
        <v>2.0000000000000001E-4</v>
      </c>
      <c r="E28">
        <f t="shared" si="0"/>
        <v>-9133.0073340919062</v>
      </c>
      <c r="F28">
        <f t="shared" si="1"/>
        <v>-9133</v>
      </c>
      <c r="G28">
        <f t="shared" si="2"/>
        <v>-2.015329577261582E-3</v>
      </c>
      <c r="I28">
        <f t="shared" si="3"/>
        <v>-2.015329577261582E-3</v>
      </c>
      <c r="O28">
        <f t="shared" si="4"/>
        <v>-4.6382820979338997E-4</v>
      </c>
      <c r="Q28" s="2">
        <f t="shared" si="5"/>
        <v>36203.927499999998</v>
      </c>
    </row>
    <row r="29" spans="1:17">
      <c r="A29" s="16" t="s">
        <v>34</v>
      </c>
      <c r="B29" s="17" t="s">
        <v>36</v>
      </c>
      <c r="C29" s="18">
        <v>51223.390399999997</v>
      </c>
      <c r="D29" s="17">
        <v>5.0000000000000001E-4</v>
      </c>
      <c r="E29">
        <f t="shared" si="0"/>
        <v>-9129.5031940328827</v>
      </c>
      <c r="F29">
        <f t="shared" si="1"/>
        <v>-9129.5</v>
      </c>
      <c r="G29">
        <f t="shared" si="2"/>
        <v>-8.7768588127801195E-4</v>
      </c>
      <c r="I29">
        <f t="shared" si="3"/>
        <v>-8.7768588127801195E-4</v>
      </c>
      <c r="O29">
        <f t="shared" si="4"/>
        <v>-4.6382820979281344E-4</v>
      </c>
      <c r="Q29" s="2">
        <f t="shared" si="5"/>
        <v>36204.890399999997</v>
      </c>
    </row>
    <row r="30" spans="1:17">
      <c r="A30" s="16" t="s">
        <v>34</v>
      </c>
      <c r="B30" s="17" t="s">
        <v>36</v>
      </c>
      <c r="C30" s="18">
        <v>51226.413099999998</v>
      </c>
      <c r="D30" s="17">
        <v>5.0000000000000001E-4</v>
      </c>
      <c r="E30">
        <f t="shared" si="0"/>
        <v>-9118.5031274045377</v>
      </c>
      <c r="F30">
        <f t="shared" si="1"/>
        <v>-9118.5</v>
      </c>
      <c r="G30">
        <f t="shared" si="2"/>
        <v>-8.5937712719896808E-4</v>
      </c>
      <c r="I30">
        <f t="shared" si="3"/>
        <v>-8.5937712719896808E-4</v>
      </c>
      <c r="O30">
        <f t="shared" si="4"/>
        <v>-4.6382820979100152E-4</v>
      </c>
      <c r="Q30" s="2">
        <f t="shared" si="5"/>
        <v>36207.913099999998</v>
      </c>
    </row>
    <row r="31" spans="1:17">
      <c r="A31" s="16" t="s">
        <v>34</v>
      </c>
      <c r="B31" s="17" t="s">
        <v>35</v>
      </c>
      <c r="C31" s="18">
        <v>51227.372300000003</v>
      </c>
      <c r="D31" s="17">
        <v>5.9999999999999995E-4</v>
      </c>
      <c r="E31">
        <f t="shared" si="0"/>
        <v>-9115.0124522101887</v>
      </c>
      <c r="F31">
        <f t="shared" si="1"/>
        <v>-9115</v>
      </c>
      <c r="G31">
        <f t="shared" si="2"/>
        <v>-3.4217334323329851E-3</v>
      </c>
      <c r="I31">
        <f t="shared" si="3"/>
        <v>-3.4217334323329851E-3</v>
      </c>
      <c r="O31">
        <f t="shared" si="4"/>
        <v>-4.63828209790425E-4</v>
      </c>
      <c r="Q31" s="2">
        <f t="shared" si="5"/>
        <v>36208.872300000003</v>
      </c>
    </row>
    <row r="32" spans="1:17">
      <c r="A32" s="16" t="s">
        <v>34</v>
      </c>
      <c r="B32" s="17" t="s">
        <v>35</v>
      </c>
      <c r="C32" s="18">
        <v>51258.423999999999</v>
      </c>
      <c r="D32" s="17">
        <v>4.0000000000000002E-4</v>
      </c>
      <c r="E32">
        <f t="shared" si="0"/>
        <v>-9002.0105767600326</v>
      </c>
      <c r="F32">
        <f t="shared" si="1"/>
        <v>-9002</v>
      </c>
      <c r="G32">
        <f t="shared" si="2"/>
        <v>-2.906379901105538E-3</v>
      </c>
      <c r="I32">
        <f t="shared" si="3"/>
        <v>-2.906379901105538E-3</v>
      </c>
      <c r="O32">
        <f t="shared" si="4"/>
        <v>-4.6382820977181174E-4</v>
      </c>
      <c r="Q32" s="2">
        <f t="shared" si="5"/>
        <v>36239.923999999999</v>
      </c>
    </row>
    <row r="33" spans="1:17">
      <c r="A33" s="19" t="s">
        <v>39</v>
      </c>
      <c r="B33" s="17"/>
      <c r="C33">
        <v>53731.942300000002</v>
      </c>
      <c r="D33" s="6">
        <v>2.9999999999999997E-4</v>
      </c>
      <c r="E33">
        <f t="shared" si="0"/>
        <v>-0.4999715333526612</v>
      </c>
      <c r="F33">
        <f t="shared" si="1"/>
        <v>-0.5</v>
      </c>
      <c r="G33">
        <f t="shared" si="2"/>
        <v>7.8223310993053019E-6</v>
      </c>
      <c r="J33">
        <f>+G33</f>
        <v>7.8223310993053019E-6</v>
      </c>
      <c r="O33">
        <f t="shared" si="4"/>
        <v>-4.6382820828909198E-4</v>
      </c>
      <c r="Q33" s="2">
        <f t="shared" si="5"/>
        <v>38713.442300000002</v>
      </c>
    </row>
    <row r="34" spans="1:17">
      <c r="A34" s="19" t="s">
        <v>38</v>
      </c>
      <c r="C34">
        <v>54029.6757</v>
      </c>
      <c r="D34" s="6">
        <v>2.9999999999999997E-4</v>
      </c>
      <c r="E34">
        <f t="shared" si="0"/>
        <v>1082.9973115189578</v>
      </c>
      <c r="F34">
        <f t="shared" si="1"/>
        <v>1083</v>
      </c>
      <c r="G34">
        <f t="shared" si="2"/>
        <v>-7.3876567330444232E-4</v>
      </c>
      <c r="J34">
        <f>+G34</f>
        <v>-7.3876567330444232E-4</v>
      </c>
      <c r="O34">
        <f t="shared" si="4"/>
        <v>-4.6382820811061875E-4</v>
      </c>
      <c r="Q34" s="2">
        <f t="shared" si="5"/>
        <v>39011.1757</v>
      </c>
    </row>
    <row r="35" spans="1:17">
      <c r="D35" s="6"/>
    </row>
    <row r="36" spans="1:17">
      <c r="D36" s="6"/>
    </row>
    <row r="37" spans="1:17">
      <c r="D37" s="6"/>
    </row>
    <row r="38" spans="1:17">
      <c r="D38" s="6"/>
    </row>
    <row r="39" spans="1:17">
      <c r="D39" s="6"/>
    </row>
    <row r="40" spans="1:17">
      <c r="D40" s="6"/>
    </row>
    <row r="41" spans="1:17">
      <c r="D41" s="6"/>
    </row>
    <row r="42" spans="1:17">
      <c r="D42" s="6"/>
    </row>
    <row r="43" spans="1:17">
      <c r="D43" s="6"/>
    </row>
    <row r="44" spans="1:17">
      <c r="D44" s="6"/>
    </row>
    <row r="45" spans="1:17">
      <c r="D45" s="6"/>
    </row>
    <row r="46" spans="1:17">
      <c r="D46" s="6"/>
    </row>
    <row r="47" spans="1:17">
      <c r="D47" s="6"/>
    </row>
    <row r="48" spans="1:17">
      <c r="D48" s="6"/>
    </row>
    <row r="49" spans="4:4">
      <c r="D49" s="6"/>
    </row>
    <row r="50" spans="4:4">
      <c r="D50" s="6"/>
    </row>
    <row r="51" spans="4:4">
      <c r="D51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A (old)</vt:lpstr>
      <vt:lpstr>BAV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2024-02-06T06:42:39Z</dcterms:modified>
</cp:coreProperties>
</file>