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B391A31-3B8C-4B78-B770-8DD51629951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J24" i="1"/>
  <c r="Q24" i="1"/>
  <c r="E25" i="1"/>
  <c r="F25" i="1"/>
  <c r="G25" i="1"/>
  <c r="J25" i="1"/>
  <c r="Q25" i="1"/>
  <c r="E23" i="1"/>
  <c r="F23" i="1"/>
  <c r="G23" i="1"/>
  <c r="I23" i="1"/>
  <c r="Q23" i="1"/>
  <c r="E22" i="1"/>
  <c r="F22" i="1"/>
  <c r="G22" i="1"/>
  <c r="I22" i="1"/>
  <c r="F11" i="1"/>
  <c r="Q22" i="1"/>
  <c r="G11" i="1"/>
  <c r="E21" i="1"/>
  <c r="F21" i="1"/>
  <c r="G21" i="1"/>
  <c r="H21" i="1"/>
  <c r="E14" i="1"/>
  <c r="C17" i="1"/>
  <c r="Q21" i="1"/>
  <c r="C12" i="1"/>
  <c r="C11" i="1"/>
  <c r="O23" i="1" l="1"/>
  <c r="O21" i="1"/>
  <c r="O25" i="1"/>
  <c r="O24" i="1"/>
  <c r="O22" i="1"/>
  <c r="C15" i="1"/>
  <c r="C16" i="1"/>
  <c r="D18" i="1" s="1"/>
  <c r="E15" i="1"/>
  <c r="C18" i="1" l="1"/>
  <c r="E16" i="1"/>
  <c r="E17" i="1" s="1"/>
</calcChain>
</file>

<file path=xl/sharedStrings.xml><?xml version="1.0" encoding="utf-8"?>
<sst xmlns="http://schemas.openxmlformats.org/spreadsheetml/2006/main" count="58" uniqueCount="49">
  <si>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</si>
  <si>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</si>
  <si>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</si>
  <si>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</si>
  <si>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</si>
  <si>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</si>
  <si>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</si>
  <si>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</si>
  <si>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</si>
  <si>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</si>
  <si>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</si>
  <si>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</si>
  <si>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</si>
  <si>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</si>
  <si>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</si>
  <si>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</si>
  <si>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</si>
  <si>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</si>
  <si>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</si>
  <si>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</si>
  <si>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</si>
  <si>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</si>
  <si>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</si>
  <si>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</si>
  <si>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</si>
  <si>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</si>
  <si>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</si>
  <si>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</si>
  <si>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</si>
  <si>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</si>
  <si>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</si>
  <si>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</si>
  <si>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</si>
  <si>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</si>
  <si>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</si>
  <si>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</si>
  <si>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</si>
  <si>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</si>
  <si>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</si>
  <si>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</si>
  <si>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V0375 Gem / GSC 1351-0383</t>
  </si>
  <si>
    <t>GRAV</t>
  </si>
  <si>
    <t>not avail.</t>
  </si>
  <si>
    <t>EB</t>
  </si>
  <si>
    <t>IBVS 6029</t>
  </si>
  <si>
    <t>I</t>
  </si>
  <si>
    <t>IBVS 6042</t>
  </si>
  <si>
    <t>OEJV 0211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</si>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</sst>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8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V0375 Gem - O-C Diagr.</a:t>
            </a:r>
          </a:p>
        </c:rich>
      </c:tx>
      <c:layout>
        <c:manualLayout>
          <c:xMode val="edge"/>
          <c:yMode val="edge"/>
          <c:x val="0.34733338091046778"/>
          <c:y val="4.142147920659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28602580266591"/>
          <c:y val="0.13757314060082668"/>
          <c:w val="0.83607425204779917"/>
          <c:h val="0.6254628581984437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GRAV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  <c:pt idx="3">
                    <c:v>5.9999999999999995E-4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  <c:pt idx="3">
                    <c:v>5.9999999999999995E-4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4499</c:v>
                </c:pt>
                <c:pt idx="2">
                  <c:v>4962</c:v>
                </c:pt>
                <c:pt idx="3">
                  <c:v>7349.5</c:v>
                </c:pt>
                <c:pt idx="4">
                  <c:v>7821.5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16-4068-99D0-3F39F5DB1A9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  <c:pt idx="3">
                    <c:v>5.9999999999999995E-4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  <c:pt idx="3">
                    <c:v>5.9999999999999995E-4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4499</c:v>
                </c:pt>
                <c:pt idx="2">
                  <c:v>4962</c:v>
                </c:pt>
                <c:pt idx="3">
                  <c:v>7349.5</c:v>
                </c:pt>
                <c:pt idx="4">
                  <c:v>7821.5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-0.10575999999855412</c:v>
                </c:pt>
                <c:pt idx="2">
                  <c:v>-0.12248000000545289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16-4068-99D0-3F39F5DB1A9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  <c:pt idx="3">
                    <c:v>5.9999999999999995E-4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  <c:pt idx="3">
                    <c:v>5.9999999999999995E-4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4499</c:v>
                </c:pt>
                <c:pt idx="2">
                  <c:v>4962</c:v>
                </c:pt>
                <c:pt idx="3">
                  <c:v>7349.5</c:v>
                </c:pt>
                <c:pt idx="4">
                  <c:v>7821.5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0.14123000001563923</c:v>
                </c:pt>
                <c:pt idx="4">
                  <c:v>0.12345999998069601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16-4068-99D0-3F39F5DB1A9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  <c:pt idx="3">
                    <c:v>5.9999999999999995E-4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  <c:pt idx="3">
                    <c:v>5.9999999999999995E-4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4499</c:v>
                </c:pt>
                <c:pt idx="2">
                  <c:v>4962</c:v>
                </c:pt>
                <c:pt idx="3">
                  <c:v>7349.5</c:v>
                </c:pt>
                <c:pt idx="4">
                  <c:v>7821.5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16-4068-99D0-3F39F5DB1A9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  <c:pt idx="3">
                    <c:v>5.9999999999999995E-4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  <c:pt idx="3">
                    <c:v>5.9999999999999995E-4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4499</c:v>
                </c:pt>
                <c:pt idx="2">
                  <c:v>4962</c:v>
                </c:pt>
                <c:pt idx="3">
                  <c:v>7349.5</c:v>
                </c:pt>
                <c:pt idx="4">
                  <c:v>7821.5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16-4068-99D0-3F39F5DB1A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  <c:pt idx="3">
                    <c:v>5.9999999999999995E-4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  <c:pt idx="3">
                    <c:v>5.9999999999999995E-4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4499</c:v>
                </c:pt>
                <c:pt idx="2">
                  <c:v>4962</c:v>
                </c:pt>
                <c:pt idx="3">
                  <c:v>7349.5</c:v>
                </c:pt>
                <c:pt idx="4">
                  <c:v>7821.5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16-4068-99D0-3F39F5DB1A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  <c:pt idx="3">
                    <c:v>5.9999999999999995E-4</c:v>
                  </c:pt>
                  <c:pt idx="4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  <c:pt idx="3">
                    <c:v>5.9999999999999995E-4</c:v>
                  </c:pt>
                  <c:pt idx="4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4499</c:v>
                </c:pt>
                <c:pt idx="2">
                  <c:v>4962</c:v>
                </c:pt>
                <c:pt idx="3">
                  <c:v>7349.5</c:v>
                </c:pt>
                <c:pt idx="4">
                  <c:v>7821.5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16-4068-99D0-3F39F5DB1A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4499</c:v>
                </c:pt>
                <c:pt idx="2">
                  <c:v>4962</c:v>
                </c:pt>
                <c:pt idx="3">
                  <c:v>7349.5</c:v>
                </c:pt>
                <c:pt idx="4">
                  <c:v>7821.5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-8.6956115687682467E-2</c:v>
                </c:pt>
                <c:pt idx="1">
                  <c:v>-8.8651629015477906E-4</c:v>
                </c:pt>
                <c:pt idx="2">
                  <c:v>7.9710575087017094E-3</c:v>
                </c:pt>
                <c:pt idx="3">
                  <c:v>5.3645911601077206E-2</c:v>
                </c:pt>
                <c:pt idx="4">
                  <c:v>6.2675662860386616E-2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16-4068-99D0-3F39F5DB1A9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4499</c:v>
                </c:pt>
                <c:pt idx="2">
                  <c:v>4962</c:v>
                </c:pt>
                <c:pt idx="3">
                  <c:v>7349.5</c:v>
                </c:pt>
                <c:pt idx="4">
                  <c:v>7821.5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116-4068-99D0-3F39F5DB1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315488"/>
        <c:axId val="1"/>
      </c:scatterChart>
      <c:valAx>
        <c:axId val="690315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3510558159086"/>
              <c:y val="0.90262698101153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0632062230891838E-2"/>
              <c:y val="0.316578228307971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315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996978851963746"/>
          <c:y val="0.81231671554252194"/>
          <c:w val="0.74773413897280971"/>
          <c:h val="0.152492668621700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314325</xdr:colOff>
      <xdr:row>18</xdr:row>
      <xdr:rowOff>114300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DB324F5-8943-8B7D-23D1-5639553E0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8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23</v>
      </c>
      <c r="B2" s="28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9" t="s">
        <v>42</v>
      </c>
      <c r="D4" s="30" t="s">
        <v>42</v>
      </c>
    </row>
    <row r="6" spans="1:7" x14ac:dyDescent="0.2">
      <c r="A6" s="5" t="s">
        <v>1</v>
      </c>
    </row>
    <row r="7" spans="1:7" x14ac:dyDescent="0.2">
      <c r="A7" t="s">
        <v>2</v>
      </c>
      <c r="C7" s="39">
        <v>53044.612000000001</v>
      </c>
      <c r="D7" s="28" t="s">
        <v>41</v>
      </c>
    </row>
    <row r="8" spans="1:7" x14ac:dyDescent="0.2">
      <c r="A8" t="s">
        <v>3</v>
      </c>
      <c r="C8" s="39">
        <v>0.65264</v>
      </c>
      <c r="D8" s="28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-8.6956115687682467E-2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1.9130828939214868E-5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60348.852415046291</v>
      </c>
    </row>
    <row r="15" spans="1:7" x14ac:dyDescent="0.2">
      <c r="A15" s="12" t="s">
        <v>17</v>
      </c>
      <c r="B15" s="10"/>
      <c r="C15" s="13">
        <f ca="1">(C7+C11)+(C8+C12)*INT(MAX(F21:F3533))</f>
        <v>58148.972106097448</v>
      </c>
      <c r="D15" s="14" t="s">
        <v>38</v>
      </c>
      <c r="E15" s="15">
        <f ca="1">ROUND(2*(E14-$C$7)/$C$8,0)/2+E13</f>
        <v>11193</v>
      </c>
    </row>
    <row r="16" spans="1:7" x14ac:dyDescent="0.2">
      <c r="A16" s="16" t="s">
        <v>4</v>
      </c>
      <c r="B16" s="10"/>
      <c r="C16" s="17">
        <f ca="1">+C8+C12</f>
        <v>0.65265913082893923</v>
      </c>
      <c r="D16" s="14" t="s">
        <v>39</v>
      </c>
      <c r="E16" s="24">
        <f ca="1">ROUND(2*(E14-$C$15)/$C$16,0)/2+E13</f>
        <v>3371.5</v>
      </c>
    </row>
    <row r="17" spans="1:18" ht="13.5" thickBot="1" x14ac:dyDescent="0.25">
      <c r="A17" s="14" t="s">
        <v>29</v>
      </c>
      <c r="B17" s="10"/>
      <c r="C17" s="10">
        <f>COUNT(C21:C2191)</f>
        <v>5</v>
      </c>
      <c r="D17" s="14" t="s">
        <v>33</v>
      </c>
      <c r="E17" s="18">
        <f ca="1">+$C$15+$C$16*E16-15018.5-$C$9/24</f>
        <v>45331.308199020554</v>
      </c>
    </row>
    <row r="18" spans="1:18" ht="14.25" thickTop="1" thickBot="1" x14ac:dyDescent="0.25">
      <c r="A18" s="16" t="s">
        <v>5</v>
      </c>
      <c r="B18" s="10"/>
      <c r="C18" s="19">
        <f ca="1">+C15</f>
        <v>58148.972106097448</v>
      </c>
      <c r="D18" s="20">
        <f ca="1">+C16</f>
        <v>0.65265913082893923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s="28" t="s">
        <v>41</v>
      </c>
      <c r="C21" s="8">
        <v>53044.612000000001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-8.6956115687682467E-2</v>
      </c>
      <c r="Q21" s="2">
        <f>+C21-15018.5</f>
        <v>38026.112000000001</v>
      </c>
    </row>
    <row r="22" spans="1:18" x14ac:dyDescent="0.2">
      <c r="A22" s="31" t="s">
        <v>44</v>
      </c>
      <c r="B22" s="32" t="s">
        <v>45</v>
      </c>
      <c r="C22" s="31">
        <v>55980.7336</v>
      </c>
      <c r="D22" s="31">
        <v>4.0000000000000002E-4</v>
      </c>
      <c r="E22">
        <f>+(C22-C$7)/C$8</f>
        <v>4498.837950478056</v>
      </c>
      <c r="F22">
        <f>ROUND(2*E22,0)/2</f>
        <v>4499</v>
      </c>
      <c r="G22">
        <f>+C22-(C$7+F22*C$8)</f>
        <v>-0.10575999999855412</v>
      </c>
      <c r="I22">
        <f>+G22</f>
        <v>-0.10575999999855412</v>
      </c>
      <c r="O22">
        <f ca="1">+C$11+C$12*$F22</f>
        <v>-8.8651629015477906E-4</v>
      </c>
      <c r="Q22" s="2">
        <f>+C22-15018.5</f>
        <v>40962.2336</v>
      </c>
    </row>
    <row r="23" spans="1:18" x14ac:dyDescent="0.2">
      <c r="A23" s="33" t="s">
        <v>46</v>
      </c>
      <c r="B23" s="34" t="s">
        <v>45</v>
      </c>
      <c r="C23" s="35">
        <v>56282.889199999998</v>
      </c>
      <c r="D23" s="35">
        <v>3.0000000000000003E-4</v>
      </c>
      <c r="E23">
        <f>+(C23-C$7)/C$8</f>
        <v>4961.8123314537825</v>
      </c>
      <c r="F23">
        <f>ROUND(2*E23,0)/2</f>
        <v>4962</v>
      </c>
      <c r="G23">
        <f>+C23-(C$7+F23*C$8)</f>
        <v>-0.12248000000545289</v>
      </c>
      <c r="I23">
        <f>+G23</f>
        <v>-0.12248000000545289</v>
      </c>
      <c r="O23">
        <f ca="1">+C$11+C$12*$F23</f>
        <v>7.9710575087017094E-3</v>
      </c>
      <c r="Q23" s="2">
        <f>+C23-15018.5</f>
        <v>41264.389199999998</v>
      </c>
    </row>
    <row r="24" spans="1:18" x14ac:dyDescent="0.2">
      <c r="A24" s="36" t="s">
        <v>47</v>
      </c>
      <c r="B24" s="37" t="s">
        <v>45</v>
      </c>
      <c r="C24" s="38">
        <v>57841.330910000019</v>
      </c>
      <c r="D24" s="38">
        <v>5.9999999999999995E-4</v>
      </c>
      <c r="E24">
        <f>+(C24-C$7)/C$8</f>
        <v>7349.7163980142468</v>
      </c>
      <c r="F24">
        <f>ROUND(2*E24,0)/2</f>
        <v>7349.5</v>
      </c>
      <c r="G24">
        <f>+C24-(C$7+F24*C$8)</f>
        <v>0.14123000001563923</v>
      </c>
      <c r="J24">
        <f>+G24</f>
        <v>0.14123000001563923</v>
      </c>
      <c r="O24">
        <f ca="1">+C$11+C$12*$F24</f>
        <v>5.3645911601077206E-2</v>
      </c>
      <c r="Q24" s="2">
        <f>+C24-15018.5</f>
        <v>42822.830910000019</v>
      </c>
    </row>
    <row r="25" spans="1:18" x14ac:dyDescent="0.2">
      <c r="A25" s="36" t="s">
        <v>47</v>
      </c>
      <c r="B25" s="37" t="s">
        <v>45</v>
      </c>
      <c r="C25" s="38">
        <v>58149.359219999984</v>
      </c>
      <c r="D25" s="38">
        <v>1E-3</v>
      </c>
      <c r="E25">
        <f>+(C25-C$7)/C$8</f>
        <v>7821.6891701397144</v>
      </c>
      <c r="F25">
        <f>ROUND(2*E25,0)/2</f>
        <v>7821.5</v>
      </c>
      <c r="G25">
        <f>+C25-(C$7+F25*C$8)</f>
        <v>0.12345999998069601</v>
      </c>
      <c r="J25">
        <f>+G25</f>
        <v>0.12345999998069601</v>
      </c>
      <c r="O25">
        <f ca="1">+C$11+C$12*$F25</f>
        <v>6.2675662860386616E-2</v>
      </c>
      <c r="Q25" s="2">
        <f>+C25-15018.5</f>
        <v>43130.859219999984</v>
      </c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5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2024-02-08T07:27:28Z</dcterms:modified>
</cp:coreProperties>
</file>