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C75A66-0754-45C9-93E6-64DD6C59EF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/>
  <c r="G45" i="1"/>
  <c r="K45" i="1"/>
  <c r="Q45" i="1"/>
  <c r="E46" i="1"/>
  <c r="F46" i="1"/>
  <c r="G46" i="1"/>
  <c r="K46" i="1"/>
  <c r="Q46" i="1"/>
  <c r="Q41" i="1"/>
  <c r="Q42" i="1"/>
  <c r="Q43" i="1"/>
  <c r="E44" i="1"/>
  <c r="F44" i="1"/>
  <c r="Q44" i="1"/>
  <c r="C21" i="1"/>
  <c r="Q40" i="1"/>
  <c r="C9" i="1"/>
  <c r="D9" i="1"/>
  <c r="Q35" i="1"/>
  <c r="Q37" i="1"/>
  <c r="Q39" i="1"/>
  <c r="Q38" i="1"/>
  <c r="Q28" i="1"/>
  <c r="Q29" i="1"/>
  <c r="Q30" i="1"/>
  <c r="Q31" i="1"/>
  <c r="Q32" i="1"/>
  <c r="Q33" i="1"/>
  <c r="Q34" i="1"/>
  <c r="Q36" i="1"/>
  <c r="Q26" i="1"/>
  <c r="Q22" i="1"/>
  <c r="Q23" i="1"/>
  <c r="Q24" i="1"/>
  <c r="Q25" i="1"/>
  <c r="Q27" i="1"/>
  <c r="C7" i="1"/>
  <c r="E41" i="1"/>
  <c r="F41" i="1"/>
  <c r="C8" i="1"/>
  <c r="E32" i="1"/>
  <c r="F32" i="1"/>
  <c r="G32" i="1"/>
  <c r="K32" i="1"/>
  <c r="F16" i="1"/>
  <c r="C17" i="1"/>
  <c r="Q21" i="1"/>
  <c r="E39" i="1"/>
  <c r="F39" i="1"/>
  <c r="G39" i="1"/>
  <c r="K39" i="1"/>
  <c r="E35" i="1"/>
  <c r="F35" i="1"/>
  <c r="G35" i="1"/>
  <c r="K35" i="1"/>
  <c r="E31" i="1"/>
  <c r="F31" i="1"/>
  <c r="G31" i="1"/>
  <c r="K31" i="1"/>
  <c r="E27" i="1"/>
  <c r="F27" i="1"/>
  <c r="G27" i="1"/>
  <c r="K27" i="1"/>
  <c r="E40" i="1"/>
  <c r="F40" i="1"/>
  <c r="E26" i="1"/>
  <c r="F26" i="1"/>
  <c r="G26" i="1"/>
  <c r="K26" i="1"/>
  <c r="E25" i="1"/>
  <c r="F25" i="1"/>
  <c r="G25" i="1"/>
  <c r="K25" i="1"/>
  <c r="E24" i="1"/>
  <c r="F24" i="1"/>
  <c r="G24" i="1"/>
  <c r="K24" i="1"/>
  <c r="E23" i="1"/>
  <c r="F23" i="1"/>
  <c r="G23" i="1"/>
  <c r="K23" i="1"/>
  <c r="E22" i="1"/>
  <c r="F22" i="1"/>
  <c r="G22" i="1"/>
  <c r="J22" i="1"/>
  <c r="E36" i="1"/>
  <c r="F36" i="1"/>
  <c r="G36" i="1"/>
  <c r="K36" i="1"/>
  <c r="E28" i="1"/>
  <c r="F28" i="1"/>
  <c r="G28" i="1"/>
  <c r="K28" i="1"/>
  <c r="E38" i="1"/>
  <c r="F38" i="1"/>
  <c r="G38" i="1"/>
  <c r="K38" i="1"/>
  <c r="E34" i="1"/>
  <c r="F34" i="1"/>
  <c r="G34" i="1"/>
  <c r="K34" i="1"/>
  <c r="E30" i="1"/>
  <c r="F30" i="1"/>
  <c r="G30" i="1"/>
  <c r="K30" i="1"/>
  <c r="E21" i="1"/>
  <c r="F21" i="1"/>
  <c r="G21" i="1"/>
  <c r="I21" i="1"/>
  <c r="E37" i="1"/>
  <c r="F37" i="1"/>
  <c r="G37" i="1"/>
  <c r="K37" i="1"/>
  <c r="E33" i="1"/>
  <c r="F33" i="1"/>
  <c r="G33" i="1"/>
  <c r="K33" i="1"/>
  <c r="E29" i="1"/>
  <c r="F29" i="1"/>
  <c r="G29" i="1"/>
  <c r="K29" i="1"/>
  <c r="G40" i="1"/>
  <c r="K40" i="1"/>
  <c r="E42" i="1"/>
  <c r="F42" i="1"/>
  <c r="G42" i="1"/>
  <c r="K42" i="1"/>
  <c r="E43" i="1"/>
  <c r="F43" i="1"/>
  <c r="G43" i="1"/>
  <c r="K43" i="1"/>
  <c r="G41" i="1"/>
  <c r="G44" i="1"/>
  <c r="K44" i="1"/>
  <c r="K41" i="1"/>
  <c r="C11" i="1"/>
  <c r="C12" i="1"/>
  <c r="C16" i="1" l="1"/>
  <c r="D18" i="1" s="1"/>
  <c r="O35" i="1"/>
  <c r="O46" i="1"/>
  <c r="O30" i="1"/>
  <c r="O34" i="1"/>
  <c r="O29" i="1"/>
  <c r="O21" i="1"/>
  <c r="O37" i="1"/>
  <c r="O32" i="1"/>
  <c r="C15" i="1"/>
  <c r="F18" i="1" s="1"/>
  <c r="O40" i="1"/>
  <c r="O42" i="1"/>
  <c r="O43" i="1"/>
  <c r="O22" i="1"/>
  <c r="O39" i="1"/>
  <c r="O44" i="1"/>
  <c r="O38" i="1"/>
  <c r="O23" i="1"/>
  <c r="O26" i="1"/>
  <c r="O33" i="1"/>
  <c r="O36" i="1"/>
  <c r="O28" i="1"/>
  <c r="O41" i="1"/>
  <c r="O31" i="1"/>
  <c r="O45" i="1"/>
  <c r="O27" i="1"/>
  <c r="O25" i="1"/>
  <c r="O24" i="1"/>
  <c r="F17" i="1"/>
  <c r="C18" i="1" l="1"/>
  <c r="F19" i="1"/>
</calcChain>
</file>

<file path=xl/sharedStrings.xml><?xml version="1.0" encoding="utf-8"?>
<sst xmlns="http://schemas.openxmlformats.org/spreadsheetml/2006/main" count="93" uniqueCount="57">
  <si>
    <t>Checked by ToMcat2017-11-29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</si>
  <si>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</si>
  <si>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</si>
  <si>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</si>
  <si>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</si>
  <si>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</si>
  <si>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</si>
  <si>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</si>
  <si>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</si>
  <si>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</si>
  <si>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</si>
  <si>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</si>
  <si>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</si>
  <si>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</si>
  <si>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</si>
  <si>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</si>
  <si>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</si>
  <si>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</si>
  <si>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</si>
  <si>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</si>
  <si>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</si>
  <si>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</si>
  <si>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</si>
  <si>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</si>
  <si>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</si>
  <si>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</si>
  <si>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</si>
  <si>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</si>
  <si>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</si>
  <si>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</si>
  <si>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</si>
  <si>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</si>
  <si>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</si>
  <si>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</si>
  <si>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</si>
  <si>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</si>
  <si>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</si>
  <si>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</si>
  <si>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</si>
  <si>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</si>
  <si>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</si>
  <si>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</si>
  <si>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OEJV 0137</t>
  </si>
  <si>
    <t>I</t>
  </si>
  <si>
    <t>IBVS 5992</t>
  </si>
  <si>
    <t>IBVS 6010</t>
  </si>
  <si>
    <t>OEJV 0160</t>
  </si>
  <si>
    <t>V0388 Gem / GSC 1350-0117</t>
  </si>
  <si>
    <t>OEJV 0165</t>
  </si>
  <si>
    <t>OEJV 0168</t>
  </si>
  <si>
    <t>vis</t>
  </si>
  <si>
    <t>OEJV 0179</t>
  </si>
  <si>
    <t>JAVSO..44..164</t>
  </si>
  <si>
    <t>JAVSO..44…69</t>
  </si>
  <si>
    <t>JAVSO..45..121</t>
  </si>
  <si>
    <t>JAVSO..46..184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</si>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</sst>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4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V0388 Gem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B-4CDC-AA16-76A98DFD12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B-4CDC-AA16-76A98DFD12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-1.0864000003493857E-2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B-4CDC-AA16-76A98DFD12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-1.1370000000169966E-2</c:v>
                </c:pt>
                <c:pt idx="3">
                  <c:v>-1.1370000000169966E-2</c:v>
                </c:pt>
                <c:pt idx="4">
                  <c:v>-1.1208000003534835E-2</c:v>
                </c:pt>
                <c:pt idx="5">
                  <c:v>-1.1689999992086086E-2</c:v>
                </c:pt>
                <c:pt idx="6">
                  <c:v>-1.2195999996038154E-2</c:v>
                </c:pt>
                <c:pt idx="7">
                  <c:v>-1.174400000309106E-2</c:v>
                </c:pt>
                <c:pt idx="8">
                  <c:v>-7.0139999952516519E-3</c:v>
                </c:pt>
                <c:pt idx="9">
                  <c:v>-1.0329999997338746E-2</c:v>
                </c:pt>
                <c:pt idx="10">
                  <c:v>-9.7299999979441054E-3</c:v>
                </c:pt>
                <c:pt idx="11">
                  <c:v>-9.4299999982467853E-3</c:v>
                </c:pt>
                <c:pt idx="12">
                  <c:v>-1.0296000000380445E-2</c:v>
                </c:pt>
                <c:pt idx="13">
                  <c:v>-1.0236000001896173E-2</c:v>
                </c:pt>
                <c:pt idx="14">
                  <c:v>-1.002600000356324E-2</c:v>
                </c:pt>
                <c:pt idx="15">
                  <c:v>-9.80600000184495E-3</c:v>
                </c:pt>
                <c:pt idx="16">
                  <c:v>-9.5960000035120174E-3</c:v>
                </c:pt>
                <c:pt idx="17">
                  <c:v>-1.2337999993178528E-2</c:v>
                </c:pt>
                <c:pt idx="18">
                  <c:v>-1.222799999959534E-2</c:v>
                </c:pt>
                <c:pt idx="19">
                  <c:v>-7.4999999997089617E-3</c:v>
                </c:pt>
                <c:pt idx="20">
                  <c:v>-9.961999996448867E-3</c:v>
                </c:pt>
                <c:pt idx="21">
                  <c:v>-8.9159999988623895E-3</c:v>
                </c:pt>
                <c:pt idx="22">
                  <c:v>-8.5200000030454248E-3</c:v>
                </c:pt>
                <c:pt idx="23">
                  <c:v>-9.9760000011883676E-3</c:v>
                </c:pt>
                <c:pt idx="24">
                  <c:v>-5.5079999947338365E-3</c:v>
                </c:pt>
                <c:pt idx="25">
                  <c:v>-4.7940002041286789E-3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B-4CDC-AA16-76A98DFD12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B-4CDC-AA16-76A98DFD12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B-4CDC-AA16-76A98DFD12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1.6000000000000001E-3</c:v>
                  </c:pt>
                  <c:pt idx="3">
                    <c:v>1.6000000000000001E-3</c:v>
                  </c:pt>
                  <c:pt idx="4">
                    <c:v>1.6000000000000001E-3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1.6000000000000001E-3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1.3999999999999999E-4</c:v>
                  </c:pt>
                  <c:pt idx="15">
                    <c:v>2.0000000000000001E-4</c:v>
                  </c:pt>
                  <c:pt idx="16">
                    <c:v>1.6000000000000001E-4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6.9999999999999999E-4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B-4CDC-AA16-76A98DFD12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6084</c:v>
                </c:pt>
                <c:pt idx="2">
                  <c:v>6675</c:v>
                </c:pt>
                <c:pt idx="3">
                  <c:v>6675</c:v>
                </c:pt>
                <c:pt idx="4">
                  <c:v>6688</c:v>
                </c:pt>
                <c:pt idx="5">
                  <c:v>6715</c:v>
                </c:pt>
                <c:pt idx="6">
                  <c:v>6731</c:v>
                </c:pt>
                <c:pt idx="7">
                  <c:v>6769</c:v>
                </c:pt>
                <c:pt idx="8">
                  <c:v>7269</c:v>
                </c:pt>
                <c:pt idx="9">
                  <c:v>7330</c:v>
                </c:pt>
                <c:pt idx="10">
                  <c:v>7330</c:v>
                </c:pt>
                <c:pt idx="11">
                  <c:v>7330</c:v>
                </c:pt>
                <c:pt idx="12">
                  <c:v>7926</c:v>
                </c:pt>
                <c:pt idx="13">
                  <c:v>7926</c:v>
                </c:pt>
                <c:pt idx="14">
                  <c:v>7926</c:v>
                </c:pt>
                <c:pt idx="15">
                  <c:v>7926</c:v>
                </c:pt>
                <c:pt idx="16">
                  <c:v>7926</c:v>
                </c:pt>
                <c:pt idx="17">
                  <c:v>8408</c:v>
                </c:pt>
                <c:pt idx="18">
                  <c:v>8408</c:v>
                </c:pt>
                <c:pt idx="19">
                  <c:v>9190</c:v>
                </c:pt>
                <c:pt idx="20">
                  <c:v>9697</c:v>
                </c:pt>
                <c:pt idx="21">
                  <c:v>9796</c:v>
                </c:pt>
                <c:pt idx="22">
                  <c:v>9070</c:v>
                </c:pt>
                <c:pt idx="23">
                  <c:v>9656</c:v>
                </c:pt>
                <c:pt idx="24">
                  <c:v>10298</c:v>
                </c:pt>
                <c:pt idx="25">
                  <c:v>10284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-1.7989063485010486E-2</c:v>
                </c:pt>
                <c:pt idx="1">
                  <c:v>-1.181243201461577E-2</c:v>
                </c:pt>
                <c:pt idx="2">
                  <c:v>-1.1212433789927525E-2</c:v>
                </c:pt>
                <c:pt idx="3">
                  <c:v>-1.1212433789927525E-2</c:v>
                </c:pt>
                <c:pt idx="4">
                  <c:v>-1.119923585943523E-2</c:v>
                </c:pt>
                <c:pt idx="5">
                  <c:v>-1.1171824773028152E-2</c:v>
                </c:pt>
                <c:pt idx="6">
                  <c:v>-1.1155581166268403E-2</c:v>
                </c:pt>
                <c:pt idx="7">
                  <c:v>-1.1117002600213997E-2</c:v>
                </c:pt>
                <c:pt idx="8">
                  <c:v>-1.0609389888971829E-2</c:v>
                </c:pt>
                <c:pt idx="9">
                  <c:v>-1.0547461138200284E-2</c:v>
                </c:pt>
                <c:pt idx="10">
                  <c:v>-1.0547461138200284E-2</c:v>
                </c:pt>
                <c:pt idx="11">
                  <c:v>-1.0547461138200284E-2</c:v>
                </c:pt>
                <c:pt idx="12">
                  <c:v>-9.9423867863996183E-3</c:v>
                </c:pt>
                <c:pt idx="13">
                  <c:v>-9.9423867863996183E-3</c:v>
                </c:pt>
                <c:pt idx="14">
                  <c:v>-9.9423867863996183E-3</c:v>
                </c:pt>
                <c:pt idx="15">
                  <c:v>-9.9423867863996183E-3</c:v>
                </c:pt>
                <c:pt idx="16">
                  <c:v>-9.9423867863996183E-3</c:v>
                </c:pt>
                <c:pt idx="17">
                  <c:v>-9.4530481327621662E-3</c:v>
                </c:pt>
                <c:pt idx="18">
                  <c:v>-9.4530481327621662E-3</c:v>
                </c:pt>
                <c:pt idx="19">
                  <c:v>-8.659141852379414E-3</c:v>
                </c:pt>
                <c:pt idx="20">
                  <c:v>-8.1444225631798536E-3</c:v>
                </c:pt>
                <c:pt idx="21">
                  <c:v>-8.0439152463539047E-3</c:v>
                </c:pt>
                <c:pt idx="22">
                  <c:v>-8.7809689030775347E-3</c:v>
                </c:pt>
                <c:pt idx="23">
                  <c:v>-8.1860468055017128E-3</c:v>
                </c:pt>
                <c:pt idx="24">
                  <c:v>-7.534272084266767E-3</c:v>
                </c:pt>
                <c:pt idx="25">
                  <c:v>-7.5484852401815471E-3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B-4CDC-AA16-76A98DFD1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19688"/>
        <c:axId val="1"/>
      </c:scatterChart>
      <c:valAx>
        <c:axId val="39101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019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624060150375938E-2"/>
          <c:y val="0.89473929793863483"/>
          <c:w val="0.94436090225563907"/>
          <c:h val="8.4795628616598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72EED5A-89A3-AC67-DC2A-4B11C8327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47</v>
      </c>
    </row>
    <row r="2" spans="1:6">
      <c r="A2" t="s">
        <v>28</v>
      </c>
      <c r="B2" s="29" t="s">
        <v>41</v>
      </c>
      <c r="D2" s="3"/>
      <c r="E2" s="28"/>
    </row>
    <row r="3" spans="1:6" ht="13.5" thickBot="1"/>
    <row r="4" spans="1:6" ht="14.25" thickTop="1" thickBot="1">
      <c r="A4" s="5" t="s">
        <v>4</v>
      </c>
      <c r="C4" s="8">
        <v>51548.724999999999</v>
      </c>
      <c r="D4" s="9">
        <v>0.60594599999999998</v>
      </c>
    </row>
    <row r="5" spans="1:6" ht="13.5" thickTop="1">
      <c r="A5" s="11" t="s">
        <v>33</v>
      </c>
      <c r="B5" s="12"/>
      <c r="C5" s="13">
        <v>-9.5</v>
      </c>
      <c r="D5" s="12" t="s">
        <v>34</v>
      </c>
    </row>
    <row r="6" spans="1:6">
      <c r="A6" s="5" t="s">
        <v>5</v>
      </c>
    </row>
    <row r="7" spans="1:6">
      <c r="A7" t="s">
        <v>6</v>
      </c>
      <c r="C7">
        <f>+C4</f>
        <v>51548.724999999999</v>
      </c>
    </row>
    <row r="8" spans="1:6">
      <c r="A8" t="s">
        <v>7</v>
      </c>
      <c r="C8">
        <f>+D4</f>
        <v>0.60594599999999998</v>
      </c>
      <c r="D8" t="s">
        <v>0</v>
      </c>
    </row>
    <row r="9" spans="1:6">
      <c r="A9" s="26" t="s">
        <v>37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20</v>
      </c>
      <c r="B11" s="12"/>
      <c r="C11" s="23">
        <f ca="1">INTERCEPT(INDIRECT($D$9):G992,INDIRECT($C$9):F992)</f>
        <v>-1.7989063485010486E-2</v>
      </c>
      <c r="D11" s="3"/>
      <c r="E11" s="12"/>
    </row>
    <row r="12" spans="1:6">
      <c r="A12" s="12" t="s">
        <v>21</v>
      </c>
      <c r="B12" s="12"/>
      <c r="C12" s="23">
        <f ca="1">SLOPE(INDIRECT($D$9):G992,INDIRECT($C$9):F992)</f>
        <v>1.0152254224843387E-6</v>
      </c>
      <c r="D12" s="3"/>
      <c r="E12" s="12"/>
    </row>
    <row r="13" spans="1:6">
      <c r="A13" s="12" t="s">
        <v>23</v>
      </c>
      <c r="B13" s="12"/>
      <c r="C13" s="3" t="s">
        <v>18</v>
      </c>
    </row>
    <row r="14" spans="1:6">
      <c r="A14" s="12"/>
      <c r="B14" s="12"/>
      <c r="C14" s="12"/>
    </row>
    <row r="15" spans="1:6">
      <c r="A15" s="14" t="s">
        <v>22</v>
      </c>
      <c r="B15" s="12"/>
      <c r="C15" s="15">
        <f ca="1">(C7+C11)+(C8+C12)*INT(MAX(F21:F3533))</f>
        <v>57788.749373727915</v>
      </c>
      <c r="E15" s="16" t="s">
        <v>38</v>
      </c>
      <c r="F15" s="13">
        <v>1</v>
      </c>
    </row>
    <row r="16" spans="1:6">
      <c r="A16" s="18" t="s">
        <v>8</v>
      </c>
      <c r="B16" s="12"/>
      <c r="C16" s="19">
        <f ca="1">+C8+C12</f>
        <v>0.60594701522542249</v>
      </c>
      <c r="E16" s="16" t="s">
        <v>35</v>
      </c>
      <c r="F16" s="17">
        <f ca="1">NOW()+15018.5+$C$5/24</f>
        <v>60352.675218749995</v>
      </c>
    </row>
    <row r="17" spans="1:17" ht="13.5" thickBot="1">
      <c r="A17" s="16" t="s">
        <v>32</v>
      </c>
      <c r="B17" s="12"/>
      <c r="C17" s="12">
        <f>COUNT(C21:C2191)</f>
        <v>26</v>
      </c>
      <c r="E17" s="16" t="s">
        <v>39</v>
      </c>
      <c r="F17" s="17">
        <f ca="1">ROUND(2*(F16-$C$7)/$C$8,0)/2+F15</f>
        <v>14530.5</v>
      </c>
    </row>
    <row r="18" spans="1:17" ht="14.25" thickTop="1" thickBot="1">
      <c r="A18" s="18" t="s">
        <v>9</v>
      </c>
      <c r="B18" s="12"/>
      <c r="C18" s="21">
        <f ca="1">+C15</f>
        <v>57788.749373727915</v>
      </c>
      <c r="D18" s="22">
        <f ca="1">+C16</f>
        <v>0.60594701522542249</v>
      </c>
      <c r="E18" s="16" t="s">
        <v>40</v>
      </c>
      <c r="F18" s="25">
        <f ca="1">ROUND(2*(F16-$C$15)/$C$16,0)/2+F15</f>
        <v>4232.5</v>
      </c>
    </row>
    <row r="19" spans="1:17" ht="13.5" thickTop="1">
      <c r="E19" s="16" t="s">
        <v>36</v>
      </c>
      <c r="F19" s="20">
        <f ca="1">+$C$15+$C$16*F18-15018.5-$C$5/24</f>
        <v>45335.315949002848</v>
      </c>
    </row>
    <row r="20" spans="1:17" ht="13.5" thickBot="1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1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</row>
    <row r="21" spans="1:17">
      <c r="A21" t="s">
        <v>16</v>
      </c>
      <c r="C21" s="10">
        <f>+C4</f>
        <v>51548.724999999999</v>
      </c>
      <c r="D21" s="10" t="s">
        <v>18</v>
      </c>
      <c r="E21">
        <f t="shared" ref="E21:E40" si="0">+(C21-C$7)/C$8</f>
        <v>0</v>
      </c>
      <c r="F21">
        <f t="shared" ref="F21:F44" si="1">ROUND(2*E21,0)/2</f>
        <v>0</v>
      </c>
      <c r="G21">
        <f t="shared" ref="G21:G40" si="2">+C21-(C$7+F21*C$8)</f>
        <v>0</v>
      </c>
      <c r="I21">
        <f>+G21</f>
        <v>0</v>
      </c>
      <c r="O21">
        <f t="shared" ref="O21:O40" ca="1" si="3">+C$11+C$12*$F21</f>
        <v>-1.7989063485010486E-2</v>
      </c>
      <c r="Q21" s="2">
        <f t="shared" ref="Q21:Q40" si="4">+C21-15018.5</f>
        <v>36530.224999999999</v>
      </c>
    </row>
    <row r="22" spans="1:17">
      <c r="A22" s="30" t="s">
        <v>45</v>
      </c>
      <c r="B22" s="31" t="s">
        <v>43</v>
      </c>
      <c r="C22" s="30">
        <v>55235.289599999996</v>
      </c>
      <c r="D22" s="30">
        <v>2.0000000000000001E-4</v>
      </c>
      <c r="E22">
        <f t="shared" si="0"/>
        <v>6083.9820710096246</v>
      </c>
      <c r="F22">
        <f t="shared" si="1"/>
        <v>6084</v>
      </c>
      <c r="G22">
        <f t="shared" si="2"/>
        <v>-1.0864000003493857E-2</v>
      </c>
      <c r="J22">
        <f>+G22</f>
        <v>-1.0864000003493857E-2</v>
      </c>
      <c r="O22">
        <f t="shared" ca="1" si="3"/>
        <v>-1.181243201461577E-2</v>
      </c>
      <c r="Q22" s="2">
        <f t="shared" si="4"/>
        <v>40216.789599999996</v>
      </c>
    </row>
    <row r="23" spans="1:17">
      <c r="A23" s="32" t="s">
        <v>42</v>
      </c>
      <c r="B23" s="33" t="s">
        <v>43</v>
      </c>
      <c r="C23" s="34">
        <v>55593.403180000001</v>
      </c>
      <c r="D23" s="34">
        <v>1.6000000000000001E-3</v>
      </c>
      <c r="E23">
        <f t="shared" si="0"/>
        <v>6674.9812359517227</v>
      </c>
      <c r="F23">
        <f t="shared" si="1"/>
        <v>6675</v>
      </c>
      <c r="G23">
        <f t="shared" si="2"/>
        <v>-1.1370000000169966E-2</v>
      </c>
      <c r="K23">
        <f t="shared" ref="K23:K40" si="5">+G23</f>
        <v>-1.1370000000169966E-2</v>
      </c>
      <c r="O23">
        <f t="shared" ca="1" si="3"/>
        <v>-1.1212433789927525E-2</v>
      </c>
      <c r="Q23" s="2">
        <f t="shared" si="4"/>
        <v>40574.903180000001</v>
      </c>
    </row>
    <row r="24" spans="1:17">
      <c r="A24" s="32" t="s">
        <v>42</v>
      </c>
      <c r="B24" s="33" t="s">
        <v>43</v>
      </c>
      <c r="C24" s="34">
        <v>55593.403180000001</v>
      </c>
      <c r="D24" s="34">
        <v>1.6000000000000001E-3</v>
      </c>
      <c r="E24">
        <f t="shared" si="0"/>
        <v>6674.9812359517227</v>
      </c>
      <c r="F24">
        <f t="shared" si="1"/>
        <v>6675</v>
      </c>
      <c r="G24">
        <f t="shared" si="2"/>
        <v>-1.1370000000169966E-2</v>
      </c>
      <c r="K24">
        <f t="shared" si="5"/>
        <v>-1.1370000000169966E-2</v>
      </c>
      <c r="O24">
        <f t="shared" ca="1" si="3"/>
        <v>-1.1212433789927525E-2</v>
      </c>
      <c r="Q24" s="2">
        <f t="shared" si="4"/>
        <v>40574.903180000001</v>
      </c>
    </row>
    <row r="25" spans="1:17">
      <c r="A25" s="32" t="s">
        <v>42</v>
      </c>
      <c r="B25" s="33" t="s">
        <v>43</v>
      </c>
      <c r="C25" s="34">
        <v>55601.280639999997</v>
      </c>
      <c r="D25" s="34">
        <v>1.6000000000000001E-3</v>
      </c>
      <c r="E25">
        <f t="shared" si="0"/>
        <v>6687.9815033022724</v>
      </c>
      <c r="F25">
        <f t="shared" si="1"/>
        <v>6688</v>
      </c>
      <c r="G25">
        <f t="shared" si="2"/>
        <v>-1.1208000003534835E-2</v>
      </c>
      <c r="K25">
        <f t="shared" si="5"/>
        <v>-1.1208000003534835E-2</v>
      </c>
      <c r="O25">
        <f t="shared" ca="1" si="3"/>
        <v>-1.119923585943523E-2</v>
      </c>
      <c r="Q25" s="2">
        <f t="shared" si="4"/>
        <v>40582.780639999997</v>
      </c>
    </row>
    <row r="26" spans="1:17">
      <c r="A26" s="30" t="s">
        <v>44</v>
      </c>
      <c r="B26" s="31" t="s">
        <v>43</v>
      </c>
      <c r="C26" s="30">
        <v>55617.640700000004</v>
      </c>
      <c r="D26" s="30">
        <v>4.0000000000000002E-4</v>
      </c>
      <c r="E26">
        <f t="shared" si="0"/>
        <v>6714.9807078518634</v>
      </c>
      <c r="F26">
        <f t="shared" si="1"/>
        <v>6715</v>
      </c>
      <c r="G26">
        <f t="shared" si="2"/>
        <v>-1.1689999992086086E-2</v>
      </c>
      <c r="K26">
        <f t="shared" si="5"/>
        <v>-1.1689999992086086E-2</v>
      </c>
      <c r="O26">
        <f t="shared" ca="1" si="3"/>
        <v>-1.1171824773028152E-2</v>
      </c>
      <c r="Q26" s="2">
        <f t="shared" si="4"/>
        <v>40599.140700000004</v>
      </c>
    </row>
    <row r="27" spans="1:17">
      <c r="A27" s="32" t="s">
        <v>42</v>
      </c>
      <c r="B27" s="33" t="s">
        <v>43</v>
      </c>
      <c r="C27" s="34">
        <v>55627.335330000002</v>
      </c>
      <c r="D27" s="34">
        <v>5.0000000000000001E-4</v>
      </c>
      <c r="E27">
        <f t="shared" si="0"/>
        <v>6730.9798727939506</v>
      </c>
      <c r="F27">
        <f t="shared" si="1"/>
        <v>6731</v>
      </c>
      <c r="G27">
        <f t="shared" si="2"/>
        <v>-1.2195999996038154E-2</v>
      </c>
      <c r="K27">
        <f t="shared" si="5"/>
        <v>-1.2195999996038154E-2</v>
      </c>
      <c r="O27">
        <f t="shared" ca="1" si="3"/>
        <v>-1.1155581166268403E-2</v>
      </c>
      <c r="Q27" s="2">
        <f t="shared" si="4"/>
        <v>40608.835330000002</v>
      </c>
    </row>
    <row r="28" spans="1:17">
      <c r="A28" s="35" t="s">
        <v>46</v>
      </c>
      <c r="B28" s="36" t="s">
        <v>43</v>
      </c>
      <c r="C28" s="37">
        <v>55650.361729999997</v>
      </c>
      <c r="D28" s="37">
        <v>1E-4</v>
      </c>
      <c r="E28">
        <f t="shared" si="0"/>
        <v>6768.9806187350005</v>
      </c>
      <c r="F28">
        <f t="shared" si="1"/>
        <v>6769</v>
      </c>
      <c r="G28">
        <f t="shared" si="2"/>
        <v>-1.174400000309106E-2</v>
      </c>
      <c r="K28">
        <f t="shared" si="5"/>
        <v>-1.174400000309106E-2</v>
      </c>
      <c r="O28">
        <f t="shared" ca="1" si="3"/>
        <v>-1.1117002600213997E-2</v>
      </c>
      <c r="Q28" s="2">
        <f t="shared" si="4"/>
        <v>40631.861729999997</v>
      </c>
    </row>
    <row r="29" spans="1:17">
      <c r="A29" s="35" t="s">
        <v>46</v>
      </c>
      <c r="B29" s="36" t="s">
        <v>43</v>
      </c>
      <c r="C29" s="37">
        <v>55953.339460000003</v>
      </c>
      <c r="D29" s="37">
        <v>1.6000000000000001E-3</v>
      </c>
      <c r="E29">
        <f t="shared" si="0"/>
        <v>7268.9884247111204</v>
      </c>
      <c r="F29">
        <f t="shared" si="1"/>
        <v>7269</v>
      </c>
      <c r="G29">
        <f t="shared" si="2"/>
        <v>-7.0139999952516519E-3</v>
      </c>
      <c r="K29">
        <f t="shared" si="5"/>
        <v>-7.0139999952516519E-3</v>
      </c>
      <c r="O29">
        <f t="shared" ca="1" si="3"/>
        <v>-1.0609389888971829E-2</v>
      </c>
      <c r="Q29" s="2">
        <f t="shared" si="4"/>
        <v>40934.839460000003</v>
      </c>
    </row>
    <row r="30" spans="1:17">
      <c r="A30" s="35" t="s">
        <v>46</v>
      </c>
      <c r="B30" s="36" t="s">
        <v>43</v>
      </c>
      <c r="C30" s="37">
        <v>55990.298849999999</v>
      </c>
      <c r="D30" s="37">
        <v>2.9999999999999997E-4</v>
      </c>
      <c r="E30">
        <f t="shared" si="0"/>
        <v>7329.9829522762766</v>
      </c>
      <c r="F30">
        <f t="shared" si="1"/>
        <v>7330</v>
      </c>
      <c r="G30">
        <f t="shared" si="2"/>
        <v>-1.0329999997338746E-2</v>
      </c>
      <c r="K30">
        <f t="shared" si="5"/>
        <v>-1.0329999997338746E-2</v>
      </c>
      <c r="O30">
        <f t="shared" ca="1" si="3"/>
        <v>-1.0547461138200284E-2</v>
      </c>
      <c r="Q30" s="2">
        <f t="shared" si="4"/>
        <v>40971.798849999999</v>
      </c>
    </row>
    <row r="31" spans="1:17">
      <c r="A31" s="35" t="s">
        <v>46</v>
      </c>
      <c r="B31" s="36" t="s">
        <v>43</v>
      </c>
      <c r="C31" s="37">
        <v>55990.299449999999</v>
      </c>
      <c r="D31" s="37">
        <v>2.0000000000000001E-4</v>
      </c>
      <c r="E31">
        <f t="shared" si="0"/>
        <v>7329.9839424635202</v>
      </c>
      <c r="F31">
        <f t="shared" si="1"/>
        <v>7330</v>
      </c>
      <c r="G31">
        <f t="shared" si="2"/>
        <v>-9.7299999979441054E-3</v>
      </c>
      <c r="K31">
        <f t="shared" si="5"/>
        <v>-9.7299999979441054E-3</v>
      </c>
      <c r="O31">
        <f t="shared" ca="1" si="3"/>
        <v>-1.0547461138200284E-2</v>
      </c>
      <c r="Q31" s="2">
        <f t="shared" si="4"/>
        <v>40971.799449999999</v>
      </c>
    </row>
    <row r="32" spans="1:17">
      <c r="A32" s="35" t="s">
        <v>46</v>
      </c>
      <c r="B32" s="36" t="s">
        <v>43</v>
      </c>
      <c r="C32" s="37">
        <v>55990.299749999998</v>
      </c>
      <c r="D32" s="37">
        <v>2.9999999999999997E-4</v>
      </c>
      <c r="E32">
        <f t="shared" si="0"/>
        <v>7329.984437557142</v>
      </c>
      <c r="F32">
        <f t="shared" si="1"/>
        <v>7330</v>
      </c>
      <c r="G32">
        <f t="shared" si="2"/>
        <v>-9.4299999982467853E-3</v>
      </c>
      <c r="K32">
        <f t="shared" si="5"/>
        <v>-9.4299999982467853E-3</v>
      </c>
      <c r="O32">
        <f t="shared" ca="1" si="3"/>
        <v>-1.0547461138200284E-2</v>
      </c>
      <c r="Q32" s="2">
        <f t="shared" si="4"/>
        <v>40971.799749999998</v>
      </c>
    </row>
    <row r="33" spans="1:17">
      <c r="A33" s="35" t="s">
        <v>46</v>
      </c>
      <c r="B33" s="36" t="s">
        <v>43</v>
      </c>
      <c r="C33" s="37">
        <v>56351.4427</v>
      </c>
      <c r="D33" s="37">
        <v>2.0000000000000001E-4</v>
      </c>
      <c r="E33">
        <f t="shared" si="0"/>
        <v>7925.9830083868883</v>
      </c>
      <c r="F33">
        <f t="shared" si="1"/>
        <v>7926</v>
      </c>
      <c r="G33">
        <f t="shared" si="2"/>
        <v>-1.0296000000380445E-2</v>
      </c>
      <c r="K33">
        <f t="shared" si="5"/>
        <v>-1.0296000000380445E-2</v>
      </c>
      <c r="O33">
        <f t="shared" ca="1" si="3"/>
        <v>-9.9423867863996183E-3</v>
      </c>
      <c r="Q33" s="2">
        <f t="shared" si="4"/>
        <v>41332.9427</v>
      </c>
    </row>
    <row r="34" spans="1:17">
      <c r="A34" s="35" t="s">
        <v>46</v>
      </c>
      <c r="B34" s="36" t="s">
        <v>43</v>
      </c>
      <c r="C34" s="37">
        <v>56351.442759999998</v>
      </c>
      <c r="D34" s="37">
        <v>1E-4</v>
      </c>
      <c r="E34">
        <f t="shared" si="0"/>
        <v>7925.9831074056101</v>
      </c>
      <c r="F34">
        <f t="shared" si="1"/>
        <v>7926</v>
      </c>
      <c r="G34">
        <f t="shared" si="2"/>
        <v>-1.0236000001896173E-2</v>
      </c>
      <c r="K34">
        <f t="shared" si="5"/>
        <v>-1.0236000001896173E-2</v>
      </c>
      <c r="O34">
        <f t="shared" ca="1" si="3"/>
        <v>-9.9423867863996183E-3</v>
      </c>
      <c r="Q34" s="2">
        <f t="shared" si="4"/>
        <v>41332.942759999998</v>
      </c>
    </row>
    <row r="35" spans="1:17">
      <c r="A35" s="37" t="s">
        <v>48</v>
      </c>
      <c r="B35" s="36"/>
      <c r="C35" s="37">
        <v>56351.442969999996</v>
      </c>
      <c r="D35" s="37">
        <v>1.3999999999999999E-4</v>
      </c>
      <c r="E35">
        <f t="shared" si="0"/>
        <v>7925.9834539711428</v>
      </c>
      <c r="F35">
        <f t="shared" si="1"/>
        <v>7926</v>
      </c>
      <c r="G35">
        <f t="shared" si="2"/>
        <v>-1.002600000356324E-2</v>
      </c>
      <c r="K35">
        <f t="shared" si="5"/>
        <v>-1.002600000356324E-2</v>
      </c>
      <c r="O35">
        <f t="shared" ca="1" si="3"/>
        <v>-9.9423867863996183E-3</v>
      </c>
      <c r="Q35" s="2">
        <f t="shared" si="4"/>
        <v>41332.942969999996</v>
      </c>
    </row>
    <row r="36" spans="1:17">
      <c r="A36" s="35" t="s">
        <v>46</v>
      </c>
      <c r="B36" s="36" t="s">
        <v>43</v>
      </c>
      <c r="C36" s="37">
        <v>56351.443189999998</v>
      </c>
      <c r="D36" s="37">
        <v>2.0000000000000001E-4</v>
      </c>
      <c r="E36">
        <f t="shared" si="0"/>
        <v>7925.9838170398016</v>
      </c>
      <c r="F36">
        <f t="shared" si="1"/>
        <v>7926</v>
      </c>
      <c r="G36">
        <f t="shared" si="2"/>
        <v>-9.80600000184495E-3</v>
      </c>
      <c r="K36">
        <f t="shared" si="5"/>
        <v>-9.80600000184495E-3</v>
      </c>
      <c r="O36">
        <f t="shared" ca="1" si="3"/>
        <v>-9.9423867863996183E-3</v>
      </c>
      <c r="Q36" s="2">
        <f t="shared" si="4"/>
        <v>41332.943189999998</v>
      </c>
    </row>
    <row r="37" spans="1:17">
      <c r="A37" s="37" t="s">
        <v>48</v>
      </c>
      <c r="B37" s="36"/>
      <c r="C37" s="37">
        <v>56351.443399999996</v>
      </c>
      <c r="D37" s="37">
        <v>1.6000000000000001E-4</v>
      </c>
      <c r="E37">
        <f t="shared" si="0"/>
        <v>7925.9841636053343</v>
      </c>
      <c r="F37">
        <f t="shared" si="1"/>
        <v>7926</v>
      </c>
      <c r="G37">
        <f t="shared" si="2"/>
        <v>-9.5960000035120174E-3</v>
      </c>
      <c r="K37">
        <f t="shared" si="5"/>
        <v>-9.5960000035120174E-3</v>
      </c>
      <c r="O37">
        <f t="shared" ca="1" si="3"/>
        <v>-9.9423867863996183E-3</v>
      </c>
      <c r="Q37" s="2">
        <f t="shared" si="4"/>
        <v>41332.943399999996</v>
      </c>
    </row>
    <row r="38" spans="1:17">
      <c r="A38" s="37" t="s">
        <v>49</v>
      </c>
      <c r="B38" s="36" t="s">
        <v>43</v>
      </c>
      <c r="C38" s="38">
        <v>56643.506630000003</v>
      </c>
      <c r="D38" s="37">
        <v>1E-4</v>
      </c>
      <c r="E38">
        <f t="shared" si="0"/>
        <v>8407.9796384496385</v>
      </c>
      <c r="F38">
        <f t="shared" si="1"/>
        <v>8408</v>
      </c>
      <c r="G38">
        <f t="shared" si="2"/>
        <v>-1.2337999993178528E-2</v>
      </c>
      <c r="K38">
        <f t="shared" si="5"/>
        <v>-1.2337999993178528E-2</v>
      </c>
      <c r="O38">
        <f t="shared" ca="1" si="3"/>
        <v>-9.4530481327621662E-3</v>
      </c>
      <c r="Q38" s="2">
        <f t="shared" si="4"/>
        <v>41625.006630000003</v>
      </c>
    </row>
    <row r="39" spans="1:17">
      <c r="A39" s="37" t="s">
        <v>49</v>
      </c>
      <c r="B39" s="36" t="s">
        <v>43</v>
      </c>
      <c r="C39" s="38">
        <v>56643.506739999997</v>
      </c>
      <c r="D39" s="37">
        <v>1E-4</v>
      </c>
      <c r="E39">
        <f t="shared" si="0"/>
        <v>8407.979819983957</v>
      </c>
      <c r="F39">
        <f t="shared" si="1"/>
        <v>8408</v>
      </c>
      <c r="G39">
        <f t="shared" si="2"/>
        <v>-1.222799999959534E-2</v>
      </c>
      <c r="K39">
        <f t="shared" si="5"/>
        <v>-1.222799999959534E-2</v>
      </c>
      <c r="O39">
        <f t="shared" ca="1" si="3"/>
        <v>-9.4530481327621662E-3</v>
      </c>
      <c r="Q39" s="2">
        <f t="shared" si="4"/>
        <v>41625.006739999997</v>
      </c>
    </row>
    <row r="40" spans="1:17">
      <c r="A40" s="39" t="s">
        <v>51</v>
      </c>
      <c r="B40" s="40" t="s">
        <v>43</v>
      </c>
      <c r="C40" s="41">
        <v>57117.361239999998</v>
      </c>
      <c r="D40" s="41">
        <v>1E-4</v>
      </c>
      <c r="E40">
        <f t="shared" si="0"/>
        <v>9189.9876226594442</v>
      </c>
      <c r="F40">
        <f t="shared" si="1"/>
        <v>9190</v>
      </c>
      <c r="G40">
        <f t="shared" si="2"/>
        <v>-7.4999999997089617E-3</v>
      </c>
      <c r="K40">
        <f t="shared" si="5"/>
        <v>-7.4999999997089617E-3</v>
      </c>
      <c r="O40">
        <f t="shared" ca="1" si="3"/>
        <v>-8.659141852379414E-3</v>
      </c>
      <c r="Q40" s="2">
        <f t="shared" si="4"/>
        <v>42098.861239999998</v>
      </c>
    </row>
    <row r="41" spans="1:17">
      <c r="A41" s="42" t="s">
        <v>52</v>
      </c>
      <c r="B41" s="43" t="s">
        <v>43</v>
      </c>
      <c r="C41" s="44">
        <v>57424.573400000001</v>
      </c>
      <c r="D41" s="44">
        <v>1E-4</v>
      </c>
      <c r="E41">
        <f t="shared" ref="E41:E46" si="6">+(C41-C$7)/C$8</f>
        <v>9696.9835595911227</v>
      </c>
      <c r="F41">
        <f t="shared" si="1"/>
        <v>9697</v>
      </c>
      <c r="G41">
        <f t="shared" ref="G41:G46" si="7">+C41-(C$7+F41*C$8)</f>
        <v>-9.961999996448867E-3</v>
      </c>
      <c r="K41">
        <f t="shared" ref="K41:K46" si="8">+G41</f>
        <v>-9.961999996448867E-3</v>
      </c>
      <c r="O41">
        <f t="shared" ref="O41:O46" ca="1" si="9">+C$11+C$12*$F41</f>
        <v>-8.1444225631798536E-3</v>
      </c>
      <c r="Q41" s="2">
        <f t="shared" ref="Q41:Q46" si="10">+C41-15018.5</f>
        <v>42406.073400000001</v>
      </c>
    </row>
    <row r="42" spans="1:17">
      <c r="A42" s="42" t="s">
        <v>52</v>
      </c>
      <c r="B42" s="43" t="s">
        <v>43</v>
      </c>
      <c r="C42" s="44">
        <v>57484.563099999999</v>
      </c>
      <c r="D42" s="44">
        <v>1E-4</v>
      </c>
      <c r="E42">
        <f t="shared" si="6"/>
        <v>9795.9852858175491</v>
      </c>
      <c r="F42">
        <f t="shared" si="1"/>
        <v>9796</v>
      </c>
      <c r="G42">
        <f t="shared" si="7"/>
        <v>-8.9159999988623895E-3</v>
      </c>
      <c r="K42">
        <f t="shared" si="8"/>
        <v>-8.9159999988623895E-3</v>
      </c>
      <c r="O42">
        <f t="shared" ca="1" si="9"/>
        <v>-8.0439152463539047E-3</v>
      </c>
      <c r="Q42" s="2">
        <f t="shared" si="10"/>
        <v>42466.063099999999</v>
      </c>
    </row>
    <row r="43" spans="1:17">
      <c r="A43" s="42" t="s">
        <v>53</v>
      </c>
      <c r="B43" s="43" t="s">
        <v>43</v>
      </c>
      <c r="C43" s="44">
        <v>57044.646699999998</v>
      </c>
      <c r="D43" s="44">
        <v>6.9999999999999999E-4</v>
      </c>
      <c r="E43">
        <f t="shared" si="6"/>
        <v>9069.985939341128</v>
      </c>
      <c r="F43">
        <f t="shared" si="1"/>
        <v>9070</v>
      </c>
      <c r="G43">
        <f t="shared" si="7"/>
        <v>-8.5200000030454248E-3</v>
      </c>
      <c r="K43">
        <f t="shared" si="8"/>
        <v>-8.5200000030454248E-3</v>
      </c>
      <c r="O43">
        <f t="shared" ca="1" si="9"/>
        <v>-8.7809689030775347E-3</v>
      </c>
      <c r="Q43" s="2">
        <f t="shared" si="10"/>
        <v>42026.146699999998</v>
      </c>
    </row>
    <row r="44" spans="1:17">
      <c r="A44" s="42" t="s">
        <v>54</v>
      </c>
      <c r="B44" s="43" t="s">
        <v>43</v>
      </c>
      <c r="C44" s="44">
        <v>57399.729599999999</v>
      </c>
      <c r="D44" s="44">
        <v>1E-4</v>
      </c>
      <c r="E44">
        <f t="shared" si="6"/>
        <v>9655.9835364867504</v>
      </c>
      <c r="F44">
        <f t="shared" si="1"/>
        <v>9656</v>
      </c>
      <c r="G44">
        <f t="shared" si="7"/>
        <v>-9.9760000011883676E-3</v>
      </c>
      <c r="K44">
        <f t="shared" si="8"/>
        <v>-9.9760000011883676E-3</v>
      </c>
      <c r="O44">
        <f t="shared" ca="1" si="9"/>
        <v>-8.1860468055017128E-3</v>
      </c>
      <c r="Q44" s="2">
        <f t="shared" si="10"/>
        <v>42381.229599999999</v>
      </c>
    </row>
    <row r="45" spans="1:17">
      <c r="A45" s="45" t="s">
        <v>55</v>
      </c>
      <c r="B45" s="46" t="s">
        <v>43</v>
      </c>
      <c r="C45" s="47">
        <v>57788.751400000001</v>
      </c>
      <c r="D45" s="47">
        <v>1E-4</v>
      </c>
      <c r="E45">
        <f t="shared" si="6"/>
        <v>10297.9909100811</v>
      </c>
      <c r="F45">
        <f>ROUND(2*E45,0)/2</f>
        <v>10298</v>
      </c>
      <c r="G45">
        <f t="shared" si="7"/>
        <v>-5.5079999947338365E-3</v>
      </c>
      <c r="K45">
        <f t="shared" si="8"/>
        <v>-5.5079999947338365E-3</v>
      </c>
      <c r="O45">
        <f t="shared" ca="1" si="9"/>
        <v>-7.534272084266767E-3</v>
      </c>
      <c r="Q45" s="2">
        <f t="shared" si="10"/>
        <v>42770.251400000001</v>
      </c>
    </row>
    <row r="46" spans="1:17">
      <c r="A46" s="48" t="s">
        <v>56</v>
      </c>
      <c r="B46" s="49" t="s">
        <v>43</v>
      </c>
      <c r="C46" s="50">
        <v>57780.268869999796</v>
      </c>
      <c r="D46" s="50">
        <v>1E-4</v>
      </c>
      <c r="E46">
        <f t="shared" si="6"/>
        <v>10283.992088403584</v>
      </c>
      <c r="F46">
        <f>ROUND(2*E46,0)/2</f>
        <v>10284</v>
      </c>
      <c r="G46">
        <f t="shared" si="7"/>
        <v>-4.7940002041286789E-3</v>
      </c>
      <c r="K46">
        <f t="shared" si="8"/>
        <v>-4.7940002041286789E-3</v>
      </c>
      <c r="O46">
        <f t="shared" ca="1" si="9"/>
        <v>-7.5484852401815471E-3</v>
      </c>
      <c r="Q46" s="2">
        <f t="shared" si="10"/>
        <v>42761.768869999796</v>
      </c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5:D46" name="Range1"/>
  </protectedRanges>
  <phoneticPr fontId="7" type="noConversion"/>
  <hyperlinks>
    <hyperlink ref="H333" r:id="rId1" display="http://vsolj.cetus-net.org/bulletin.html"/>
    <hyperlink ref="H326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2024-02-12T03:12:18Z</dcterms:modified>
</cp:coreProperties>
</file>