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665D27F-A6E3-4A25-8A1A-DAC140B2014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E22" i="1"/>
  <c r="F22" i="1" s="1"/>
  <c r="G22" i="1" s="1"/>
  <c r="K22" i="1" s="1"/>
  <c r="D9" i="1"/>
  <c r="E9" i="1"/>
  <c r="F16" i="1"/>
  <c r="C17" i="1"/>
  <c r="Q21" i="1"/>
  <c r="E23" i="1"/>
  <c r="F23" i="1"/>
  <c r="G23" i="1" s="1"/>
  <c r="K23" i="1" s="1"/>
  <c r="E21" i="1"/>
  <c r="F21" i="1"/>
  <c r="G21" i="1" s="1"/>
  <c r="I21" i="1" s="1"/>
  <c r="C12" i="1"/>
  <c r="C11" i="1"/>
  <c r="O21" i="1" l="1"/>
  <c r="O22" i="1"/>
  <c r="O23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<sst xmlns="http://schemas.openxmlformats.org/spreadsheetml/2006/main" count="54" uniqueCount="49">
  <si>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</si>
  <si>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</si>
  <si>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</si>
  <si>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</si>
  <si>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</si>
  <si>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</si>
  <si>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</si>
  <si>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</si>
  <si>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</si>
  <si>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</si>
  <si>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</si>
  <si>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</si>
  <si>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</si>
  <si>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</si>
  <si>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</si>
  <si>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</si>
  <si>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</si>
  <si>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</si>
  <si>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</si>
  <si>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</si>
  <si>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</si>
  <si>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</si>
  <si>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</si>
  <si>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</si>
  <si>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</si>
  <si>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</si>
  <si>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</si>
  <si>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</si>
  <si>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</si>
  <si>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</si>
  <si>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</si>
  <si>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</si>
  <si>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</si>
  <si>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</si>
  <si>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</si>
  <si>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</si>
  <si>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</si>
  <si>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</si>
  <si>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</si>
  <si>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</si>
  <si>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</si>
  <si>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V0396 Gem</t>
  </si>
  <si>
    <t>G1886-0642</t>
  </si>
  <si>
    <t>EA</t>
  </si>
  <si>
    <t>V0396 Gem / GSC 1886-0642</t>
  </si>
  <si>
    <t>GCVS</t>
  </si>
  <si>
    <t>IBVS 6149</t>
  </si>
  <si>
    <t>IBVS 6152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</si>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</sst>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V0396 Gem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958.5</c:v>
                </c:pt>
                <c:pt idx="2">
                  <c:v>1018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92-403C-A7BA-C0B99E60F00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958.5</c:v>
                </c:pt>
                <c:pt idx="2">
                  <c:v>1018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92-403C-A7BA-C0B99E60F00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958.5</c:v>
                </c:pt>
                <c:pt idx="2">
                  <c:v>1018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92-403C-A7BA-C0B99E60F00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958.5</c:v>
                </c:pt>
                <c:pt idx="2">
                  <c:v>1018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1.7699999909382313E-2</c:v>
                </c:pt>
                <c:pt idx="2">
                  <c:v>9.4999999055289663E-3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92-403C-A7BA-C0B99E60F00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958.5</c:v>
                </c:pt>
                <c:pt idx="2">
                  <c:v>1018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92-403C-A7BA-C0B99E60F00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958.5</c:v>
                </c:pt>
                <c:pt idx="2">
                  <c:v>1018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92-403C-A7BA-C0B99E60F00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1.29E-2</c:v>
                  </c:pt>
                  <c:pt idx="2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958.5</c:v>
                </c:pt>
                <c:pt idx="2">
                  <c:v>1018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92-403C-A7BA-C0B99E60F00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958.5</c:v>
                </c:pt>
                <c:pt idx="2">
                  <c:v>1018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2.7076392842437583E-4</c:v>
                </c:pt>
                <c:pt idx="1">
                  <c:v>1.3067433873482897E-2</c:v>
                </c:pt>
                <c:pt idx="2">
                  <c:v>1.3861802013004005E-2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92-403C-A7BA-C0B99E60F00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958.5</c:v>
                </c:pt>
                <c:pt idx="2">
                  <c:v>1018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92-403C-A7BA-C0B99E60F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159608"/>
        <c:axId val="1"/>
      </c:scatterChart>
      <c:valAx>
        <c:axId val="552159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159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0F05422-2E62-3669-4853-6371E90B7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44</v>
      </c>
      <c r="F1" s="31" t="s">
        <v>41</v>
      </c>
      <c r="G1" s="32">
        <v>0</v>
      </c>
      <c r="H1" s="39"/>
      <c r="I1" s="33" t="s">
        <v>42</v>
      </c>
      <c r="J1" s="40" t="s">
        <v>41</v>
      </c>
      <c r="K1" s="34">
        <v>6.2000720000000005</v>
      </c>
      <c r="L1" s="35">
        <v>26.205939999999998</v>
      </c>
      <c r="M1" s="36">
        <v>51465.850000000093</v>
      </c>
      <c r="N1" s="36">
        <v>5.4965999999999999</v>
      </c>
      <c r="O1" s="33" t="s">
        <v>43</v>
      </c>
    </row>
    <row r="2" spans="1:15" x14ac:dyDescent="0.2">
      <c r="A2" t="s">
        <v>23</v>
      </c>
      <c r="B2" t="s">
        <v>43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51465.850000000093</v>
      </c>
      <c r="D4" s="28">
        <v>5.4965999999999999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4">
        <v>51465.850000000093</v>
      </c>
      <c r="D7" s="29" t="s">
        <v>45</v>
      </c>
    </row>
    <row r="8" spans="1:15" x14ac:dyDescent="0.2">
      <c r="A8" t="s">
        <v>3</v>
      </c>
      <c r="C8" s="44">
        <v>5.4965999999999999</v>
      </c>
      <c r="D8" s="29" t="s">
        <v>45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2.7076392842437583E-4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1.3350725033968202E-5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57061.402661802109</v>
      </c>
      <c r="E15" s="14" t="s">
        <v>34</v>
      </c>
      <c r="F15" s="37">
        <v>1</v>
      </c>
    </row>
    <row r="16" spans="1:15" x14ac:dyDescent="0.2">
      <c r="A16" s="16" t="s">
        <v>4</v>
      </c>
      <c r="B16" s="10"/>
      <c r="C16" s="17">
        <f ca="1">+C8+C12</f>
        <v>5.4966133507250339</v>
      </c>
      <c r="E16" s="14" t="s">
        <v>30</v>
      </c>
      <c r="F16" s="38">
        <f ca="1">NOW()+15018.5+$C$5/24</f>
        <v>60352.677375925923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1618</v>
      </c>
    </row>
    <row r="18" spans="1:18" ht="14.25" thickTop="1" thickBot="1" x14ac:dyDescent="0.25">
      <c r="A18" s="16" t="s">
        <v>5</v>
      </c>
      <c r="B18" s="10"/>
      <c r="C18" s="19">
        <f ca="1">+C15</f>
        <v>57061.402661802109</v>
      </c>
      <c r="D18" s="20">
        <f ca="1">+C16</f>
        <v>5.4966133507250339</v>
      </c>
      <c r="E18" s="14" t="s">
        <v>36</v>
      </c>
      <c r="F18" s="23">
        <f ca="1">ROUND(2*(F16-$C$15)/$C$16,0)/2+F15</f>
        <v>600</v>
      </c>
    </row>
    <row r="19" spans="1:18" ht="13.5" thickTop="1" x14ac:dyDescent="0.2">
      <c r="E19" s="14" t="s">
        <v>31</v>
      </c>
      <c r="F19" s="18">
        <f ca="1">+$C$15+$C$16*F18-15018.5-$C$5/24</f>
        <v>45341.266505570464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45</v>
      </c>
      <c r="C21" s="8">
        <v>51465.850000000093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2.7076392842437583E-4</v>
      </c>
      <c r="Q21" s="2">
        <f>+C21-15018.5</f>
        <v>36447.350000000093</v>
      </c>
    </row>
    <row r="22" spans="1:18" x14ac:dyDescent="0.2">
      <c r="A22" s="41" t="s">
        <v>46</v>
      </c>
      <c r="B22" s="42" t="s">
        <v>48</v>
      </c>
      <c r="C22" s="41">
        <v>56734.358800000002</v>
      </c>
      <c r="D22" s="41">
        <v>1.29E-2</v>
      </c>
      <c r="E22">
        <f>+(C22-C$7)/C$8</f>
        <v>958.50322017245367</v>
      </c>
      <c r="F22">
        <f>ROUND(2*E22,0)/2</f>
        <v>958.5</v>
      </c>
      <c r="G22">
        <f>+C22-(C$7+F22*C$8)</f>
        <v>1.7699999909382313E-2</v>
      </c>
      <c r="K22">
        <f>+G22</f>
        <v>1.7699999909382313E-2</v>
      </c>
      <c r="O22">
        <f ca="1">+C$11+C$12*$F22</f>
        <v>1.3067433873482897E-2</v>
      </c>
      <c r="Q22" s="2">
        <f>+C22-15018.5</f>
        <v>41715.858800000002</v>
      </c>
    </row>
    <row r="23" spans="1:18" x14ac:dyDescent="0.2">
      <c r="A23" s="41" t="s">
        <v>47</v>
      </c>
      <c r="B23" s="43"/>
      <c r="C23" s="41">
        <v>57061.398300000001</v>
      </c>
      <c r="D23" s="41">
        <v>5.4000000000000003E-3</v>
      </c>
      <c r="E23">
        <f>+(C23-C$7)/C$8</f>
        <v>1018.0017283411396</v>
      </c>
      <c r="F23">
        <f>ROUND(2*E23,0)/2</f>
        <v>1018</v>
      </c>
      <c r="G23">
        <f>+C23-(C$7+F23*C$8)</f>
        <v>9.4999999055289663E-3</v>
      </c>
      <c r="K23">
        <f>+G23</f>
        <v>9.4999999055289663E-3</v>
      </c>
      <c r="O23">
        <f ca="1">+C$11+C$12*$F23</f>
        <v>1.3861802013004005E-2</v>
      </c>
      <c r="Q23" s="2">
        <f>+C23-15018.5</f>
        <v>42042.898300000001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2024-02-12T03:15:25Z</dcterms:modified>
</cp:coreProperties>
</file>