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D5E28E1-4E66-4BDF-8900-9CE669A93E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21" i="1"/>
  <c r="F21" i="1"/>
  <c r="G21" i="1"/>
  <c r="E23" i="1"/>
  <c r="F23" i="1"/>
  <c r="G23" i="1"/>
  <c r="I23" i="1"/>
  <c r="F11" i="1"/>
  <c r="Q22" i="1"/>
  <c r="Q23" i="1"/>
  <c r="E14" i="1"/>
  <c r="G11" i="1"/>
  <c r="C17" i="1"/>
  <c r="R23" i="1"/>
  <c r="Q21" i="1"/>
  <c r="H21" i="1"/>
  <c r="C12" i="1"/>
  <c r="C16" i="1" l="1"/>
  <c r="D18" i="1" s="1"/>
  <c r="E15" i="1"/>
  <c r="C11" i="1"/>
  <c r="O22" i="1" l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<sst xmlns="http://schemas.openxmlformats.org/spreadsheetml/2006/main" count="53" uniqueCount="49">
  <si>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</si>
  <si>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</si>
  <si>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</si>
  <si>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</si>
  <si>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</si>
  <si>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</si>
  <si>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</si>
  <si>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</si>
  <si>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</si>
  <si>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</si>
  <si>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</si>
  <si>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</si>
  <si>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</si>
  <si>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</si>
  <si>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</si>
  <si>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</si>
  <si>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</si>
  <si>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</si>
  <si>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</si>
  <si>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</si>
  <si>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</si>
  <si>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</si>
  <si>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</si>
  <si>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</si>
  <si>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</si>
  <si>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</si>
  <si>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</si>
  <si>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</si>
  <si>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</si>
  <si>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</si>
  <si>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</si>
  <si>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</si>
  <si>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</si>
  <si>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</si>
  <si>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</si>
  <si>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</si>
  <si>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</si>
  <si>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0091</t>
  </si>
  <si>
    <t>not avail.</t>
  </si>
  <si>
    <t>Gem</t>
  </si>
  <si>
    <t>EA</t>
  </si>
  <si>
    <t>OEJV</t>
  </si>
  <si>
    <t>Nelson</t>
  </si>
  <si>
    <t>IBVS 6018</t>
  </si>
  <si>
    <t>V399 Gem / GSC 1883-1299</t>
  </si>
  <si>
    <t>IBVS 5992</t>
  </si>
  <si>
    <t>I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</si>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</sst>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V0399 Gem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F6-404B-9C07-1208932E21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8.3300000042072497E-3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F6-404B-9C07-1208932E21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6.8000000028405339E-3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F6-404B-9C07-1208932E21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F6-404B-9C07-1208932E21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F6-404B-9C07-1208932E21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F6-404B-9C07-1208932E21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F6-404B-9C07-1208932E21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</c:v>
                </c:pt>
                <c:pt idx="2">
                  <c:v>713.5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-1.881447615689931E-5</c:v>
                </c:pt>
                <c:pt idx="1">
                  <c:v>6.9182742648488784E-3</c:v>
                </c:pt>
                <c:pt idx="2">
                  <c:v>8.2305402183558054E-3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F6-404B-9C07-1208932E2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197024"/>
        <c:axId val="1"/>
      </c:scatterChart>
      <c:valAx>
        <c:axId val="68419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197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115693-1017-7A47-9C28-EDEF1D35F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40</v>
      </c>
      <c r="D2" s="3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38</v>
      </c>
      <c r="D4" s="9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>
        <v>54372.883999999998</v>
      </c>
      <c r="D7" s="29" t="s">
        <v>37</v>
      </c>
    </row>
    <row r="8" spans="1:7" x14ac:dyDescent="0.2">
      <c r="A8" t="s">
        <v>3</v>
      </c>
      <c r="C8">
        <v>2.0464199999999999</v>
      </c>
      <c r="D8" s="29" t="s">
        <v>37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-1.881447615689931E-5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1.1561814568342963E-5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34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60352.678105787032</v>
      </c>
    </row>
    <row r="15" spans="1:7" x14ac:dyDescent="0.2">
      <c r="A15" s="14" t="s">
        <v>17</v>
      </c>
      <c r="B15" s="12"/>
      <c r="C15" s="15">
        <f ca="1">(C7+C11)+(C8+C12)*INT(MAX(F21:F3533))</f>
        <v>55831.989684759312</v>
      </c>
      <c r="D15" s="16" t="s">
        <v>35</v>
      </c>
      <c r="E15" s="17">
        <f ca="1">ROUND(2*(E14-$C$7)/$C$8,0)/2+E13</f>
        <v>2923</v>
      </c>
    </row>
    <row r="16" spans="1:7" x14ac:dyDescent="0.2">
      <c r="A16" s="18" t="s">
        <v>4</v>
      </c>
      <c r="B16" s="12"/>
      <c r="C16" s="19">
        <f ca="1">+C8+C12</f>
        <v>2.0464315618145683</v>
      </c>
      <c r="D16" s="16" t="s">
        <v>36</v>
      </c>
      <c r="E16" s="26">
        <f ca="1">ROUND(2*(E14-$C$15)/$C$16,0)/2+E13</f>
        <v>2210</v>
      </c>
    </row>
    <row r="17" spans="1:18" ht="13.5" thickBot="1" x14ac:dyDescent="0.25">
      <c r="A17" s="16" t="s">
        <v>27</v>
      </c>
      <c r="B17" s="12"/>
      <c r="C17" s="12">
        <f>COUNT(C21:C2191)</f>
        <v>3</v>
      </c>
      <c r="D17" s="16" t="s">
        <v>31</v>
      </c>
      <c r="E17" s="20">
        <f ca="1">+$C$15+$C$16*E16-15018.5-$C$9/24</f>
        <v>45336.499269702843</v>
      </c>
    </row>
    <row r="18" spans="1:18" ht="14.25" thickTop="1" thickBot="1" x14ac:dyDescent="0.25">
      <c r="A18" s="18" t="s">
        <v>5</v>
      </c>
      <c r="B18" s="12"/>
      <c r="C18" s="21">
        <f ca="1">+C15</f>
        <v>55831.989684759312</v>
      </c>
      <c r="D18" s="22">
        <f ca="1">+C16</f>
        <v>2.0464315618145683</v>
      </c>
      <c r="E18" s="23" t="s">
        <v>32</v>
      </c>
    </row>
    <row r="19" spans="1:18" ht="13.5" thickTop="1" x14ac:dyDescent="0.2">
      <c r="A19" s="27" t="s">
        <v>33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 x14ac:dyDescent="0.2">
      <c r="A21" s="29" t="s">
        <v>37</v>
      </c>
      <c r="C21" s="10">
        <v>54372.883999999998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-1.881447615689931E-5</v>
      </c>
      <c r="Q21" s="2">
        <f>+C21-15018.5</f>
        <v>39354.383999999998</v>
      </c>
    </row>
    <row r="22" spans="1:18" x14ac:dyDescent="0.2">
      <c r="A22" s="30" t="s">
        <v>45</v>
      </c>
      <c r="B22" s="31" t="s">
        <v>46</v>
      </c>
      <c r="C22" s="30">
        <v>55600.7428</v>
      </c>
      <c r="D22" s="30">
        <v>1.1000000000000001E-3</v>
      </c>
      <c r="E22">
        <f>+(C22-C$7)/C$8</f>
        <v>600.00332287604783</v>
      </c>
      <c r="F22">
        <f>ROUND(2*E22,0)/2</f>
        <v>600</v>
      </c>
      <c r="G22">
        <f>+C22-(C$7+F22*C$8)</f>
        <v>6.8000000028405339E-3</v>
      </c>
      <c r="J22">
        <f>+G22</f>
        <v>6.8000000028405339E-3</v>
      </c>
      <c r="O22">
        <f ca="1">+C$11+C$12*$F22</f>
        <v>6.9182742648488784E-3</v>
      </c>
      <c r="Q22" s="2">
        <f>+C22-15018.5</f>
        <v>40582.2428</v>
      </c>
    </row>
    <row r="23" spans="1:18" x14ac:dyDescent="0.2">
      <c r="A23" s="5" t="s">
        <v>43</v>
      </c>
      <c r="C23" s="10">
        <v>55833.012999999999</v>
      </c>
      <c r="D23" s="10">
        <v>3.0000000000000001E-3</v>
      </c>
      <c r="E23">
        <f>+(C23-C$7)/C$8</f>
        <v>713.50407052315791</v>
      </c>
      <c r="F23">
        <f>ROUND(2*E23,0)/2</f>
        <v>713.5</v>
      </c>
      <c r="G23">
        <f>+C23-(C$7+F23*C$8)</f>
        <v>8.3300000042072497E-3</v>
      </c>
      <c r="I23">
        <f>+G23</f>
        <v>8.3300000042072497E-3</v>
      </c>
      <c r="O23">
        <f ca="1">+C$11+C$12*$F23</f>
        <v>8.2305402183558054E-3</v>
      </c>
      <c r="Q23" s="2">
        <f>+C23-15018.5</f>
        <v>40814.512999999999</v>
      </c>
      <c r="R23" t="str">
        <f>IF(ABS(C23-C22)&lt;0.00001,1,"")</f>
        <v/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2024-02-12T03:16:28Z</dcterms:modified>
</cp:coreProperties>
</file>