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C993864-7262-422A-ADDA-EC02EDBBBC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K26" i="1"/>
  <c r="D9" i="1"/>
  <c r="C9" i="1"/>
  <c r="Q26" i="1"/>
  <c r="E24" i="1"/>
  <c r="F24" i="1"/>
  <c r="G24" i="1"/>
  <c r="J24" i="1"/>
  <c r="E25" i="1"/>
  <c r="F25" i="1"/>
  <c r="G25" i="1"/>
  <c r="K25" i="1"/>
  <c r="E21" i="1"/>
  <c r="F21" i="1"/>
  <c r="G21" i="1"/>
  <c r="I21" i="1"/>
  <c r="Q24" i="1"/>
  <c r="Q25" i="1"/>
  <c r="E23" i="1"/>
  <c r="F23" i="1"/>
  <c r="G23" i="1"/>
  <c r="K23" i="1"/>
  <c r="Q23" i="1"/>
  <c r="E22" i="1"/>
  <c r="F22" i="1"/>
  <c r="G22" i="1"/>
  <c r="K22" i="1"/>
  <c r="F17" i="1"/>
  <c r="C17" i="1"/>
  <c r="Q21" i="1"/>
  <c r="Q22" i="1"/>
  <c r="C11" i="1"/>
  <c r="C12" i="1"/>
  <c r="C16" i="1" l="1"/>
  <c r="D18" i="1" s="1"/>
  <c r="O21" i="1"/>
  <c r="C15" i="1"/>
  <c r="O23" i="1"/>
  <c r="O25" i="1"/>
  <c r="O22" i="1"/>
  <c r="O26" i="1"/>
  <c r="O24" i="1"/>
  <c r="C18" i="1" l="1"/>
  <c r="F18" i="1"/>
  <c r="F19" i="1" s="1"/>
</calcChain>
</file>

<file path=xl/sharedStrings.xml><?xml version="1.0" encoding="utf-8"?>
<sst xmlns="http://schemas.openxmlformats.org/spreadsheetml/2006/main" count="55" uniqueCount="48">
  <si>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</si>
  <si>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</si>
  <si>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</si>
  <si>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</si>
  <si>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</si>
  <si>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</si>
  <si>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</si>
  <si>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</si>
  <si>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</si>
  <si>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</si>
  <si>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</si>
  <si>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</si>
  <si>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</si>
  <si>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</si>
  <si>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</si>
  <si>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</si>
  <si>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</si>
  <si>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</si>
  <si>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</si>
  <si>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</si>
  <si>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</si>
  <si>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</si>
  <si>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</si>
  <si>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</si>
  <si>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</si>
  <si>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</si>
  <si>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</si>
  <si>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</si>
  <si>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</si>
  <si>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</si>
  <si>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</si>
  <si>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</si>
  <si>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</si>
  <si>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</si>
  <si>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</si>
  <si>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</si>
  <si>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</si>
  <si>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</si>
  <si>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Gem</t>
  </si>
  <si>
    <t>EB</t>
  </si>
  <si>
    <t>OEJV 0091</t>
  </si>
  <si>
    <t>not avail.</t>
  </si>
  <si>
    <t>IBVS 6018</t>
  </si>
  <si>
    <t>IBVS 6092</t>
  </si>
  <si>
    <t>IBVS 6118</t>
  </si>
  <si>
    <t>I</t>
  </si>
  <si>
    <t>V414 Gem / GSC 1335-1812</t>
  </si>
  <si>
    <t>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</si>
</sst>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5" fillId="0" borderId="0"/>
    <xf numFmtId="0" fontId="14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5" xfId="0" applyFont="1" applyBorder="1" applyAlignment="1">
      <alignment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30" fillId="0" borderId="0" xfId="41" applyFont="1" applyAlignment="1">
      <alignment wrapText="1"/>
    </xf>
    <xf numFmtId="0" fontId="30" fillId="0" borderId="0" xfId="41" applyFont="1" applyAlignment="1">
      <alignment horizontal="center" wrapText="1"/>
    </xf>
    <xf numFmtId="0" fontId="30" fillId="0" borderId="0" xfId="4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V0414 Gem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7.0000000000000001E-3</c:v>
                  </c:pt>
                  <c:pt idx="4">
                    <c:v>2E-3</c:v>
                  </c:pt>
                  <c:pt idx="5">
                    <c:v>6.0000000000000001E-3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7.0000000000000001E-3</c:v>
                  </c:pt>
                  <c:pt idx="4">
                    <c:v>2E-3</c:v>
                  </c:pt>
                  <c:pt idx="5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1429</c:v>
                </c:pt>
                <c:pt idx="2">
                  <c:v>1904</c:v>
                </c:pt>
                <c:pt idx="3">
                  <c:v>2141</c:v>
                </c:pt>
                <c:pt idx="4">
                  <c:v>1904</c:v>
                </c:pt>
                <c:pt idx="5">
                  <c:v>2643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46-4D24-AA61-8BF411E0EBD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7.0000000000000001E-3</c:v>
                  </c:pt>
                  <c:pt idx="4">
                    <c:v>2E-3</c:v>
                  </c:pt>
                  <c:pt idx="5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7.0000000000000001E-3</c:v>
                  </c:pt>
                  <c:pt idx="4">
                    <c:v>2E-3</c:v>
                  </c:pt>
                  <c:pt idx="5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1429</c:v>
                </c:pt>
                <c:pt idx="2">
                  <c:v>1904</c:v>
                </c:pt>
                <c:pt idx="3">
                  <c:v>2141</c:v>
                </c:pt>
                <c:pt idx="4">
                  <c:v>1904</c:v>
                </c:pt>
                <c:pt idx="5">
                  <c:v>2643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46-4D24-AA61-8BF411E0EBD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7.0000000000000001E-3</c:v>
                  </c:pt>
                  <c:pt idx="4">
                    <c:v>2E-3</c:v>
                  </c:pt>
                  <c:pt idx="5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7.0000000000000001E-3</c:v>
                  </c:pt>
                  <c:pt idx="4">
                    <c:v>2E-3</c:v>
                  </c:pt>
                  <c:pt idx="5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1429</c:v>
                </c:pt>
                <c:pt idx="2">
                  <c:v>1904</c:v>
                </c:pt>
                <c:pt idx="3">
                  <c:v>2141</c:v>
                </c:pt>
                <c:pt idx="4">
                  <c:v>1904</c:v>
                </c:pt>
                <c:pt idx="5">
                  <c:v>2643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1.7830000004323665E-2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46-4D24-AA61-8BF411E0EBD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7.0000000000000001E-3</c:v>
                  </c:pt>
                  <c:pt idx="4">
                    <c:v>2E-3</c:v>
                  </c:pt>
                  <c:pt idx="5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7.0000000000000001E-3</c:v>
                  </c:pt>
                  <c:pt idx="4">
                    <c:v>2E-3</c:v>
                  </c:pt>
                  <c:pt idx="5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1429</c:v>
                </c:pt>
                <c:pt idx="2">
                  <c:v>1904</c:v>
                </c:pt>
                <c:pt idx="3">
                  <c:v>2141</c:v>
                </c:pt>
                <c:pt idx="4">
                  <c:v>1904</c:v>
                </c:pt>
                <c:pt idx="5">
                  <c:v>2643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8.8699999978416599E-3</c:v>
                </c:pt>
                <c:pt idx="2">
                  <c:v>1.9619999999122228E-2</c:v>
                </c:pt>
                <c:pt idx="4">
                  <c:v>1.9619999999122228E-2</c:v>
                </c:pt>
                <c:pt idx="5">
                  <c:v>2.3290000004635658E-2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46-4D24-AA61-8BF411E0EBD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7.0000000000000001E-3</c:v>
                  </c:pt>
                  <c:pt idx="4">
                    <c:v>2E-3</c:v>
                  </c:pt>
                  <c:pt idx="5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7.0000000000000001E-3</c:v>
                  </c:pt>
                  <c:pt idx="4">
                    <c:v>2E-3</c:v>
                  </c:pt>
                  <c:pt idx="5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1429</c:v>
                </c:pt>
                <c:pt idx="2">
                  <c:v>1904</c:v>
                </c:pt>
                <c:pt idx="3">
                  <c:v>2141</c:v>
                </c:pt>
                <c:pt idx="4">
                  <c:v>1904</c:v>
                </c:pt>
                <c:pt idx="5">
                  <c:v>2643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46-4D24-AA61-8BF411E0EBD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7.0000000000000001E-3</c:v>
                  </c:pt>
                  <c:pt idx="4">
                    <c:v>2E-3</c:v>
                  </c:pt>
                  <c:pt idx="5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7.0000000000000001E-3</c:v>
                  </c:pt>
                  <c:pt idx="4">
                    <c:v>2E-3</c:v>
                  </c:pt>
                  <c:pt idx="5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1429</c:v>
                </c:pt>
                <c:pt idx="2">
                  <c:v>1904</c:v>
                </c:pt>
                <c:pt idx="3">
                  <c:v>2141</c:v>
                </c:pt>
                <c:pt idx="4">
                  <c:v>1904</c:v>
                </c:pt>
                <c:pt idx="5">
                  <c:v>2643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46-4D24-AA61-8BF411E0EBD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7.0000000000000001E-3</c:v>
                  </c:pt>
                  <c:pt idx="4">
                    <c:v>2E-3</c:v>
                  </c:pt>
                  <c:pt idx="5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  <c:pt idx="3">
                    <c:v>7.0000000000000001E-3</c:v>
                  </c:pt>
                  <c:pt idx="4">
                    <c:v>2E-3</c:v>
                  </c:pt>
                  <c:pt idx="5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1429</c:v>
                </c:pt>
                <c:pt idx="2">
                  <c:v>1904</c:v>
                </c:pt>
                <c:pt idx="3">
                  <c:v>2141</c:v>
                </c:pt>
                <c:pt idx="4">
                  <c:v>1904</c:v>
                </c:pt>
                <c:pt idx="5">
                  <c:v>2643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46-4D24-AA61-8BF411E0EBD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1429</c:v>
                </c:pt>
                <c:pt idx="2">
                  <c:v>1904</c:v>
                </c:pt>
                <c:pt idx="3">
                  <c:v>2141</c:v>
                </c:pt>
                <c:pt idx="4">
                  <c:v>1904</c:v>
                </c:pt>
                <c:pt idx="5">
                  <c:v>2643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-5.4979727564883826E-4</c:v>
                </c:pt>
                <c:pt idx="1">
                  <c:v>1.2644857134951209E-2</c:v>
                </c:pt>
                <c:pt idx="2">
                  <c:v>1.703076395442988E-2</c:v>
                </c:pt>
                <c:pt idx="3">
                  <c:v>1.9219100620148713E-2</c:v>
                </c:pt>
                <c:pt idx="4">
                  <c:v>1.703076395442988E-2</c:v>
                </c:pt>
                <c:pt idx="5">
                  <c:v>2.3854311616734594E-2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46-4D24-AA61-8BF411E0E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222584"/>
        <c:axId val="1"/>
      </c:scatterChart>
      <c:valAx>
        <c:axId val="684222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222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76691729323308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40CAD16-7C88-ACF4-7F98-58D00D336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46</v>
      </c>
    </row>
    <row r="2" spans="1:6" x14ac:dyDescent="0.2">
      <c r="A2" t="s">
        <v>27</v>
      </c>
      <c r="B2" t="s">
        <v>39</v>
      </c>
      <c r="C2" s="3"/>
      <c r="D2" s="3" t="s">
        <v>38</v>
      </c>
    </row>
    <row r="3" spans="1:6" ht="13.5" thickBot="1" x14ac:dyDescent="0.25"/>
    <row r="4" spans="1:6" ht="14.25" thickTop="1" thickBot="1" x14ac:dyDescent="0.25">
      <c r="A4" s="5" t="s">
        <v>4</v>
      </c>
      <c r="C4" s="8" t="s">
        <v>41</v>
      </c>
      <c r="D4" s="9" t="s">
        <v>41</v>
      </c>
    </row>
    <row r="5" spans="1:6" ht="13.5" thickTop="1" x14ac:dyDescent="0.2">
      <c r="A5" s="11" t="s">
        <v>32</v>
      </c>
      <c r="B5" s="12"/>
      <c r="C5" s="13">
        <v>-9.5</v>
      </c>
      <c r="D5" s="12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>
        <v>53483.487000000001</v>
      </c>
      <c r="D7" s="28" t="s">
        <v>40</v>
      </c>
    </row>
    <row r="8" spans="1:6" x14ac:dyDescent="0.2">
      <c r="A8" t="s">
        <v>7</v>
      </c>
      <c r="C8">
        <v>1.47597</v>
      </c>
      <c r="D8" s="28" t="s">
        <v>40</v>
      </c>
    </row>
    <row r="9" spans="1:6" x14ac:dyDescent="0.2">
      <c r="A9" s="26" t="s">
        <v>37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23</v>
      </c>
      <c r="D10" s="4" t="s">
        <v>24</v>
      </c>
      <c r="E10" s="12"/>
    </row>
    <row r="11" spans="1:6" x14ac:dyDescent="0.2">
      <c r="A11" s="12" t="s">
        <v>19</v>
      </c>
      <c r="B11" s="12"/>
      <c r="C11" s="23">
        <f ca="1">INTERCEPT(INDIRECT($D$9):G992,INDIRECT($C$9):F992)</f>
        <v>-5.4979727564883826E-4</v>
      </c>
      <c r="D11" s="3"/>
      <c r="E11" s="12"/>
    </row>
    <row r="12" spans="1:6" x14ac:dyDescent="0.2">
      <c r="A12" s="12" t="s">
        <v>20</v>
      </c>
      <c r="B12" s="12"/>
      <c r="C12" s="23">
        <f ca="1">SLOPE(INDIRECT($D$9):G992,INDIRECT($C$9):F992)</f>
        <v>9.2334880410077308E-6</v>
      </c>
      <c r="D12" s="3"/>
      <c r="E12" s="12"/>
    </row>
    <row r="13" spans="1:6" x14ac:dyDescent="0.2">
      <c r="A13" s="12" t="s">
        <v>22</v>
      </c>
      <c r="B13" s="12"/>
      <c r="C13" s="3" t="s">
        <v>17</v>
      </c>
    </row>
    <row r="14" spans="1:6" x14ac:dyDescent="0.2">
      <c r="A14" s="12"/>
      <c r="B14" s="12"/>
      <c r="C14" s="12"/>
    </row>
    <row r="15" spans="1:6" x14ac:dyDescent="0.2">
      <c r="A15" s="14" t="s">
        <v>21</v>
      </c>
      <c r="B15" s="12"/>
      <c r="C15" s="15">
        <f ca="1">(C7+C11)+(C8+C12)*INT(MAX(F21:F3533))</f>
        <v>57384.49956431162</v>
      </c>
      <c r="E15" s="3"/>
      <c r="F15" s="12"/>
    </row>
    <row r="16" spans="1:6" x14ac:dyDescent="0.2">
      <c r="A16" s="18" t="s">
        <v>8</v>
      </c>
      <c r="B16" s="12"/>
      <c r="C16" s="19">
        <f ca="1">+C8+C12</f>
        <v>1.4759792334880411</v>
      </c>
      <c r="E16" s="12"/>
      <c r="F16" s="12"/>
    </row>
    <row r="17" spans="1:17" ht="13.5" thickBot="1" x14ac:dyDescent="0.25">
      <c r="A17" s="16" t="s">
        <v>31</v>
      </c>
      <c r="B17" s="12"/>
      <c r="C17" s="12">
        <f>COUNT(C21:C2191)</f>
        <v>6</v>
      </c>
      <c r="E17" s="16" t="s">
        <v>34</v>
      </c>
      <c r="F17" s="17">
        <f ca="1">TODAY()+15018.5-B5/24</f>
        <v>60352.5</v>
      </c>
    </row>
    <row r="18" spans="1:17" ht="14.25" thickTop="1" thickBot="1" x14ac:dyDescent="0.25">
      <c r="A18" s="18" t="s">
        <v>9</v>
      </c>
      <c r="B18" s="12"/>
      <c r="C18" s="21">
        <f ca="1">+C15</f>
        <v>57384.49956431162</v>
      </c>
      <c r="D18" s="22">
        <f ca="1">+C16</f>
        <v>1.4759792334880411</v>
      </c>
      <c r="E18" s="16" t="s">
        <v>35</v>
      </c>
      <c r="F18" s="17">
        <f ca="1">ROUND(2*(F17-C15)/C16,0)/2+1</f>
        <v>2012</v>
      </c>
    </row>
    <row r="19" spans="1:17" ht="13.5" thickTop="1" x14ac:dyDescent="0.2">
      <c r="E19" s="16" t="s">
        <v>36</v>
      </c>
      <c r="F19" s="20">
        <f ca="1">+C15+C16*F18-15018.5-C5/24</f>
        <v>45336.065615422893</v>
      </c>
    </row>
    <row r="20" spans="1:17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47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</row>
    <row r="21" spans="1:17" x14ac:dyDescent="0.2">
      <c r="A21" s="28" t="s">
        <v>40</v>
      </c>
      <c r="C21" s="10">
        <v>53483.487000000001</v>
      </c>
      <c r="D21" s="10" t="s">
        <v>17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-5.4979727564883826E-4</v>
      </c>
      <c r="Q21" s="2">
        <f t="shared" ref="Q21:Q26" si="4">+C21-15018.5</f>
        <v>38464.987000000001</v>
      </c>
    </row>
    <row r="22" spans="1:17" x14ac:dyDescent="0.2">
      <c r="A22" s="5" t="s">
        <v>42</v>
      </c>
      <c r="C22" s="10">
        <v>55592.656999999999</v>
      </c>
      <c r="D22" s="10">
        <v>2E-3</v>
      </c>
      <c r="E22">
        <f t="shared" si="0"/>
        <v>1429.0060096072402</v>
      </c>
      <c r="F22">
        <f t="shared" si="1"/>
        <v>1429</v>
      </c>
      <c r="G22">
        <f t="shared" si="2"/>
        <v>8.8699999978416599E-3</v>
      </c>
      <c r="K22">
        <f>+G22</f>
        <v>8.8699999978416599E-3</v>
      </c>
      <c r="O22">
        <f t="shared" ca="1" si="3"/>
        <v>1.2644857134951209E-2</v>
      </c>
      <c r="Q22" s="2">
        <f t="shared" si="4"/>
        <v>40574.156999999999</v>
      </c>
    </row>
    <row r="23" spans="1:17" x14ac:dyDescent="0.2">
      <c r="A23" s="5" t="s">
        <v>43</v>
      </c>
      <c r="C23" s="10">
        <v>56293.753499999999</v>
      </c>
      <c r="D23" s="10">
        <v>2E-3</v>
      </c>
      <c r="E23">
        <f t="shared" si="0"/>
        <v>1904.0132929531073</v>
      </c>
      <c r="F23">
        <f t="shared" si="1"/>
        <v>1904</v>
      </c>
      <c r="G23">
        <f t="shared" si="2"/>
        <v>1.9619999999122228E-2</v>
      </c>
      <c r="K23">
        <f>+G23</f>
        <v>1.9619999999122228E-2</v>
      </c>
      <c r="O23">
        <f t="shared" ca="1" si="3"/>
        <v>1.703076395442988E-2</v>
      </c>
      <c r="Q23" s="2">
        <f t="shared" si="4"/>
        <v>41275.253499999999</v>
      </c>
    </row>
    <row r="24" spans="1:17" x14ac:dyDescent="0.2">
      <c r="A24" s="29" t="s">
        <v>44</v>
      </c>
      <c r="B24" s="30" t="s">
        <v>45</v>
      </c>
      <c r="C24" s="31">
        <v>56643.556600000004</v>
      </c>
      <c r="D24" s="32">
        <v>7.0000000000000001E-3</v>
      </c>
      <c r="E24">
        <f t="shared" si="0"/>
        <v>2141.0120801913336</v>
      </c>
      <c r="F24">
        <f t="shared" si="1"/>
        <v>2141</v>
      </c>
      <c r="G24">
        <f t="shared" si="2"/>
        <v>1.7830000004323665E-2</v>
      </c>
      <c r="J24">
        <f>+G24</f>
        <v>1.7830000004323665E-2</v>
      </c>
      <c r="O24">
        <f t="shared" ca="1" si="3"/>
        <v>1.9219100620148713E-2</v>
      </c>
      <c r="Q24" s="2">
        <f t="shared" si="4"/>
        <v>41625.056600000004</v>
      </c>
    </row>
    <row r="25" spans="1:17" x14ac:dyDescent="0.2">
      <c r="A25" s="31" t="s">
        <v>43</v>
      </c>
      <c r="B25" s="33" t="s">
        <v>45</v>
      </c>
      <c r="C25" s="31">
        <v>56293.753499999999</v>
      </c>
      <c r="D25" s="31">
        <v>2E-3</v>
      </c>
      <c r="E25">
        <f t="shared" si="0"/>
        <v>1904.0132929531073</v>
      </c>
      <c r="F25">
        <f t="shared" si="1"/>
        <v>1904</v>
      </c>
      <c r="G25">
        <f t="shared" si="2"/>
        <v>1.9619999999122228E-2</v>
      </c>
      <c r="K25">
        <f>+G25</f>
        <v>1.9619999999122228E-2</v>
      </c>
      <c r="O25">
        <f t="shared" ca="1" si="3"/>
        <v>1.703076395442988E-2</v>
      </c>
      <c r="Q25" s="2">
        <f t="shared" si="4"/>
        <v>41275.253499999999</v>
      </c>
    </row>
    <row r="26" spans="1:17" x14ac:dyDescent="0.2">
      <c r="A26" s="34" t="s">
        <v>1</v>
      </c>
      <c r="B26" s="35" t="s">
        <v>45</v>
      </c>
      <c r="C26" s="36">
        <v>57384.499000000003</v>
      </c>
      <c r="D26" s="36">
        <v>6.0000000000000001E-3</v>
      </c>
      <c r="E26">
        <f t="shared" si="0"/>
        <v>2643.0157794535135</v>
      </c>
      <c r="F26">
        <f t="shared" si="1"/>
        <v>2643</v>
      </c>
      <c r="G26">
        <f t="shared" si="2"/>
        <v>2.3290000004635658E-2</v>
      </c>
      <c r="K26">
        <f>+G26</f>
        <v>2.3290000004635658E-2</v>
      </c>
      <c r="O26">
        <f t="shared" ca="1" si="3"/>
        <v>2.3854311616734594E-2</v>
      </c>
      <c r="Q26" s="2">
        <f t="shared" si="4"/>
        <v>42365.999000000003</v>
      </c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hyperlinks>
    <hyperlink ref="H277" r:id="rId1" display="http://vsolj.cetus-net.org/bulletin.html" xr:uid="{00000000-0004-0000-0000-000000000000}"/>
    <hyperlink ref="H270" r:id="rId2" display="http://vsolj.cetus-net.org/bulletin.html" xr:uid="{00000000-0004-0000-0000-000001000000}"/>
  </hyperlinks>
  <pageMargins left="0.75" right="0.75" top="1" bottom="1" header="0.5" footer="0.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2024-02-12T03:28:29Z</dcterms:modified>
</cp:coreProperties>
</file>