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8C17D5-44A9-4DD4-A151-653CA61B5E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<sst xmlns="http://schemas.openxmlformats.org/spreadsheetml/2006/main" count="56" uniqueCount="53">
  <si>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</si>
  <si>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</si>
  <si>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</si>
  <si>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</si>
  <si>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</si>
  <si>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</si>
  <si>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</si>
  <si>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</si>
  <si>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</si>
  <si>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</si>
  <si>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</si>
  <si>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</si>
  <si>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</si>
  <si>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</si>
  <si>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</si>
  <si>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</si>
  <si>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</si>
  <si>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</si>
  <si>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</si>
  <si>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</si>
  <si>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</si>
  <si>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</si>
  <si>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</si>
  <si>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</si>
  <si>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</si>
  <si>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</si>
  <si>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</si>
  <si>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</si>
  <si>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</si>
  <si>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</si>
  <si>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</si>
  <si>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</si>
  <si>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</si>
  <si>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</si>
  <si>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</si>
  <si>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</si>
  <si>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</si>
  <si>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</si>
  <si>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</si>
  <si>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</si>
  <si>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</si>
  <si>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</si>
  <si>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G1894-2977</t>
  </si>
  <si>
    <t>G1894-2977_Gem.xls</t>
  </si>
  <si>
    <t>ESDEC</t>
  </si>
  <si>
    <t>Gem</t>
  </si>
  <si>
    <t>VSX</t>
  </si>
  <si>
    <t>IBVS 5945</t>
  </si>
  <si>
    <t>II</t>
  </si>
  <si>
    <t>IBVS 5960</t>
  </si>
  <si>
    <t>I</t>
  </si>
  <si>
    <t>V0449 Gem / GSC 1894-2977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</si>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</sst>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V0449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96-4C2D-A606-646B601EC4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1.7645500091020949E-2</c:v>
                </c:pt>
                <c:pt idx="2">
                  <c:v>2.1189000093727373E-2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96-4C2D-A606-646B601EC4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96-4C2D-A606-646B601EC4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96-4C2D-A606-646B601EC4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96-4C2D-A606-646B601EC4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96-4C2D-A606-646B601EC4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96-4C2D-A606-646B601EC4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8.6463218686753992E-3</c:v>
                </c:pt>
                <c:pt idx="1">
                  <c:v>1.7645500091020949E-2</c:v>
                </c:pt>
                <c:pt idx="2">
                  <c:v>2.1189000093727373E-2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96-4C2D-A606-646B601EC4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2675.5</c:v>
                </c:pt>
                <c:pt idx="2">
                  <c:v>3729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96-4C2D-A606-646B601EC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198104"/>
        <c:axId val="1"/>
      </c:scatterChart>
      <c:valAx>
        <c:axId val="68419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19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3BD06C-A239-98EE-E140-454DECA35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I32" sqref="I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54535.578999999911</v>
      </c>
      <c r="D7" s="30" t="s">
        <v>46</v>
      </c>
    </row>
    <row r="8" spans="1:7" x14ac:dyDescent="0.2">
      <c r="A8" t="s">
        <v>3</v>
      </c>
      <c r="C8" s="35">
        <v>0.27065899999999998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8.6463218686753992E-3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3.3635500737602501E-6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60352.704722800925</v>
      </c>
    </row>
    <row r="15" spans="1:7" x14ac:dyDescent="0.2">
      <c r="A15" s="12" t="s">
        <v>17</v>
      </c>
      <c r="B15" s="10"/>
      <c r="C15" s="13">
        <f ca="1">(C7+C11)+(C8+C12)*INT(MAX(F21:F3533))</f>
        <v>55544.887600000002</v>
      </c>
      <c r="D15" s="14" t="s">
        <v>38</v>
      </c>
      <c r="E15" s="15">
        <f ca="1">ROUND(2*(E14-$C$7)/$C$8,0)/2+E13</f>
        <v>21493.5</v>
      </c>
    </row>
    <row r="16" spans="1:7" x14ac:dyDescent="0.2">
      <c r="A16" s="16" t="s">
        <v>4</v>
      </c>
      <c r="B16" s="10"/>
      <c r="C16" s="17">
        <f ca="1">+C8+C12</f>
        <v>0.27066236355007373</v>
      </c>
      <c r="D16" s="14" t="s">
        <v>39</v>
      </c>
      <c r="E16" s="24">
        <f ca="1">ROUND(2*(E14-$C$15)/$C$16,0)/2+E13</f>
        <v>17764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45334.829659436851</v>
      </c>
    </row>
    <row r="18" spans="1:19" ht="14.25" thickTop="1" thickBot="1" x14ac:dyDescent="0.25">
      <c r="A18" s="16" t="s">
        <v>5</v>
      </c>
      <c r="B18" s="10"/>
      <c r="C18" s="19">
        <f ca="1">+C15</f>
        <v>55544.887600000002</v>
      </c>
      <c r="D18" s="20">
        <f ca="1">+C16</f>
        <v>0.27066236355007373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6.1138728256619167E-3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54535.578999999911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8.6463218686753992E-3</v>
      </c>
      <c r="Q21" s="2">
        <f>+C21-15018.5</f>
        <v>39517.078999999911</v>
      </c>
      <c r="S21">
        <f ca="1">+(O21-G21)^2</f>
        <v>7.4758881856734451E-5</v>
      </c>
    </row>
    <row r="22" spans="1:19" x14ac:dyDescent="0.2">
      <c r="A22" s="33" t="s">
        <v>47</v>
      </c>
      <c r="B22" s="34" t="s">
        <v>48</v>
      </c>
      <c r="C22" s="33">
        <v>55259.7448</v>
      </c>
      <c r="D22" s="33">
        <v>5.0000000000000001E-4</v>
      </c>
      <c r="E22">
        <f>+(C22-C$7)/C$8</f>
        <v>2675.5651945809668</v>
      </c>
      <c r="F22">
        <f>ROUND(2*E22,0)/2</f>
        <v>2675.5</v>
      </c>
      <c r="G22">
        <f>+C22-(C$7+F22*C$8)</f>
        <v>1.7645500091020949E-2</v>
      </c>
      <c r="I22">
        <f>+G22</f>
        <v>1.7645500091020949E-2</v>
      </c>
      <c r="O22">
        <f ca="1">+C$11+C$12*$F22</f>
        <v>1.7645500091020949E-2</v>
      </c>
      <c r="Q22" s="2">
        <f>+C22-15018.5</f>
        <v>40241.2448</v>
      </c>
      <c r="S22">
        <f ca="1">+(O22-G22)^2</f>
        <v>0</v>
      </c>
    </row>
    <row r="23" spans="1:19" x14ac:dyDescent="0.2">
      <c r="A23" s="33" t="s">
        <v>49</v>
      </c>
      <c r="B23" s="34" t="s">
        <v>50</v>
      </c>
      <c r="C23" s="33">
        <v>55544.887600000002</v>
      </c>
      <c r="D23" s="33">
        <v>5.9999999999999995E-4</v>
      </c>
      <c r="E23">
        <f>+(C23-C$7)/C$8</f>
        <v>3729.0782867005764</v>
      </c>
      <c r="F23">
        <f>ROUND(2*E23,0)/2</f>
        <v>3729</v>
      </c>
      <c r="G23">
        <f>+C23-(C$7+F23*C$8)</f>
        <v>2.1189000093727373E-2</v>
      </c>
      <c r="I23">
        <f>+G23</f>
        <v>2.1189000093727373E-2</v>
      </c>
      <c r="O23">
        <f ca="1">+C$11+C$12*$F23</f>
        <v>2.1189000093727373E-2</v>
      </c>
      <c r="Q23" s="2">
        <f>+C23-15018.5</f>
        <v>40526.387600000002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2024-02-12T03:54:48Z</dcterms:modified>
</cp:coreProperties>
</file>