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1662566-EDCC-426E-874D-A1F294528AF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E21" i="2"/>
  <c r="F21" i="2"/>
  <c r="G21" i="2" s="1"/>
  <c r="H21" i="2" s="1"/>
  <c r="E22" i="2"/>
  <c r="F22" i="2"/>
  <c r="G22" i="2" s="1"/>
  <c r="I22" i="2" s="1"/>
  <c r="E24" i="2"/>
  <c r="F24" i="2" s="1"/>
  <c r="G24" i="2" s="1"/>
  <c r="I24" i="2" s="1"/>
  <c r="E23" i="2"/>
  <c r="F23" i="2"/>
  <c r="G23" i="2" s="1"/>
  <c r="I23" i="2" s="1"/>
  <c r="G11" i="2"/>
  <c r="E14" i="2"/>
  <c r="E15" i="2" s="1"/>
  <c r="C17" i="2"/>
  <c r="A21" i="2"/>
  <c r="H20" i="2" s="1"/>
  <c r="C21" i="2"/>
  <c r="Q21" i="2"/>
  <c r="Q22" i="2"/>
  <c r="Q24" i="2"/>
  <c r="Q23" i="2"/>
  <c r="E22" i="1"/>
  <c r="F22" i="1" s="1"/>
  <c r="G22" i="1" s="1"/>
  <c r="I22" i="1" s="1"/>
  <c r="E24" i="1"/>
  <c r="F24" i="1" s="1"/>
  <c r="G24" i="1" s="1"/>
  <c r="I24" i="1" s="1"/>
  <c r="E23" i="1"/>
  <c r="F23" i="1" s="1"/>
  <c r="G23" i="1" s="1"/>
  <c r="I23" i="1" s="1"/>
  <c r="C21" i="1"/>
  <c r="E21" i="1"/>
  <c r="F21" i="1" s="1"/>
  <c r="G21" i="1" s="1"/>
  <c r="H21" i="1" s="1"/>
  <c r="F11" i="1"/>
  <c r="Q22" i="1"/>
  <c r="Q24" i="1"/>
  <c r="Q23" i="1"/>
  <c r="A21" i="1"/>
  <c r="H20" i="1" s="1"/>
  <c r="G11" i="1"/>
  <c r="E14" i="1"/>
  <c r="E15" i="1" s="1"/>
  <c r="C17" i="1"/>
  <c r="Q21" i="1"/>
  <c r="C12" i="2"/>
  <c r="C11" i="2"/>
  <c r="C11" i="1"/>
  <c r="O22" i="2" l="1"/>
  <c r="S22" i="2" s="1"/>
  <c r="O23" i="2"/>
  <c r="S23" i="2" s="1"/>
  <c r="C15" i="2"/>
  <c r="O21" i="2"/>
  <c r="S21" i="2" s="1"/>
  <c r="O24" i="2"/>
  <c r="S24" i="2" s="1"/>
  <c r="C16" i="2"/>
  <c r="D18" i="2" s="1"/>
  <c r="C12" i="1"/>
  <c r="C16" i="1" l="1"/>
  <c r="D18" i="1" s="1"/>
  <c r="C15" i="1"/>
  <c r="O24" i="1"/>
  <c r="S24" i="1" s="1"/>
  <c r="O22" i="1"/>
  <c r="S22" i="1" s="1"/>
  <c r="O21" i="1"/>
  <c r="S21" i="1" s="1"/>
  <c r="O23" i="1"/>
  <c r="S23" i="1" s="1"/>
  <c r="C18" i="2"/>
  <c r="E16" i="2"/>
  <c r="E17" i="2" s="1"/>
  <c r="S19" i="2"/>
  <c r="S19" i="1" l="1"/>
  <c r="C18" i="1"/>
  <c r="E16" i="1"/>
  <c r="E17" i="1" s="1"/>
</calcChain>
</file>

<file path=xl/sharedStrings.xml><?xml version="1.0" encoding="utf-8"?>
<sst xmlns="http://schemas.openxmlformats.org/spreadsheetml/2006/main" count="118" uniqueCount="57">
  <si>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</si>
  <si>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</si>
  <si>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</si>
  <si>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</si>
  <si>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</si>
  <si>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</si>
  <si>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</si>
  <si>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</si>
  <si>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</si>
  <si>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</si>
  <si>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</si>
  <si>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</si>
  <si>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</si>
  <si>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</si>
  <si>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</si>
  <si>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</si>
  <si>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</si>
  <si>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</si>
  <si>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</si>
  <si>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</si>
  <si>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</si>
  <si>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</si>
  <si>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</si>
  <si>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</si>
  <si>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</si>
  <si>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</si>
  <si>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</si>
  <si>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</si>
  <si>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</si>
  <si>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</si>
  <si>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</si>
  <si>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</si>
  <si>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</si>
  <si>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</si>
  <si>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</si>
  <si>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</si>
  <si>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</si>
  <si>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</si>
  <si>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</si>
  <si>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</si>
  <si>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</si>
  <si>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</si>
  <si>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G1369-0098</t>
  </si>
  <si>
    <t>G1369-0098_Gem.xls</t>
  </si>
  <si>
    <t>EC</t>
  </si>
  <si>
    <t>Gem</t>
  </si>
  <si>
    <t>VSX</t>
  </si>
  <si>
    <t>IBVS 5960</t>
  </si>
  <si>
    <t>II</t>
  </si>
  <si>
    <t>IBVS 6029</t>
  </si>
  <si>
    <t>IBVS 5992</t>
  </si>
  <si>
    <t>I</t>
  </si>
  <si>
    <t>ToMcat</t>
  </si>
  <si>
    <t>better period, but is it right?</t>
  </si>
  <si>
    <t>Both sheets active</t>
  </si>
  <si>
    <t>V0473 Gem / GSC 1369-0098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</si>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</sst>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4B-43D8-AAB5-A44064E0EB9B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-1.7024999782734085E-2</c:v>
                </c:pt>
                <c:pt idx="2">
                  <c:v>-0.21156999978120439</c:v>
                </c:pt>
                <c:pt idx="3">
                  <c:v>1.3085000216960907E-2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4B-43D8-AAB5-A44064E0EB9B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4B-43D8-AAB5-A44064E0EB9B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4B-43D8-AAB5-A44064E0EB9B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4B-43D8-AAB5-A44064E0EB9B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4B-43D8-AAB5-A44064E0EB9B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4B-43D8-AAB5-A44064E0EB9B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-1.2939663658852171E-2</c:v>
                </c:pt>
                <c:pt idx="1">
                  <c:v>-6.3845969341876876E-2</c:v>
                </c:pt>
                <c:pt idx="2">
                  <c:v>-6.5122719130711576E-2</c:v>
                </c:pt>
                <c:pt idx="3">
                  <c:v>-7.3601647215536914E-2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4B-43D8-AAB5-A44064E0EB9B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2332.5</c:v>
                </c:pt>
                <c:pt idx="2">
                  <c:v>2391</c:v>
                </c:pt>
                <c:pt idx="3">
                  <c:v>2779.5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4B-43D8-AAB5-A44064E0E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372056"/>
        <c:axId val="1"/>
      </c:scatterChart>
      <c:valAx>
        <c:axId val="553372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372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7D-499F-8C5A-F2E3C2960F1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2.1827872842550278E-10</c:v>
                </c:pt>
                <c:pt idx="2">
                  <c:v>1.3200000219512731E-2</c:v>
                </c:pt>
                <c:pt idx="3">
                  <c:v>1.4500002216664143E-3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7D-499F-8C5A-F2E3C2960F1D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7D-499F-8C5A-F2E3C2960F1D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7D-499F-8C5A-F2E3C2960F1D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7D-499F-8C5A-F2E3C2960F1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A7D-499F-8C5A-F2E3C2960F1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1.1000000000000001E-3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A7D-499F-8C5A-F2E3C2960F1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4.9952315397048695E-4</c:v>
                </c:pt>
                <c:pt idx="1">
                  <c:v>4.4327893693352702E-3</c:v>
                </c:pt>
                <c:pt idx="2">
                  <c:v>4.531071883462327E-3</c:v>
                </c:pt>
                <c:pt idx="3">
                  <c:v>5.1866162526897908E-3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A7D-499F-8C5A-F2E3C2960F1D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2001</c:v>
                </c:pt>
                <c:pt idx="2">
                  <c:v>2051</c:v>
                </c:pt>
                <c:pt idx="3">
                  <c:v>2384.5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A7D-499F-8C5A-F2E3C296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881736"/>
        <c:axId val="1"/>
      </c:scatterChart>
      <c:valAx>
        <c:axId val="682881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881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0</xdr:row>
      <xdr:rowOff>19050</xdr:rowOff>
    </xdr:from>
    <xdr:to>
      <xdr:col>17</xdr:col>
      <xdr:colOff>390525</xdr:colOff>
      <xdr:row>18</xdr:row>
      <xdr:rowOff>114300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AC9F09-5A66-B72C-2283-565AA986B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452AC01D-732B-9AA2-857D-DD10EB38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P35" sqref="P3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55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  <c r="E4" s="38" t="s">
        <v>54</v>
      </c>
    </row>
    <row r="6" spans="1:7" x14ac:dyDescent="0.2">
      <c r="A6" s="5" t="s">
        <v>1</v>
      </c>
    </row>
    <row r="7" spans="1:7" x14ac:dyDescent="0.2">
      <c r="A7" t="s">
        <v>2</v>
      </c>
      <c r="C7" s="39">
        <v>53327.81399999978</v>
      </c>
      <c r="D7" s="30" t="s">
        <v>46</v>
      </c>
    </row>
    <row r="8" spans="1:7" x14ac:dyDescent="0.2">
      <c r="A8" t="s">
        <v>3</v>
      </c>
      <c r="C8" s="39">
        <v>0.95696999999999999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-1.2939663658852171E-2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-2.1824782715123133E-5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60352.71139467592</v>
      </c>
    </row>
    <row r="15" spans="1:7" x14ac:dyDescent="0.2">
      <c r="A15" s="12" t="s">
        <v>17</v>
      </c>
      <c r="B15" s="10"/>
      <c r="C15" s="13">
        <f ca="1">(C7+C11)+(C8+C12)*INT(MAX(F21:F3533))</f>
        <v>55987.160039264956</v>
      </c>
      <c r="D15" s="14" t="s">
        <v>38</v>
      </c>
      <c r="E15" s="15">
        <f ca="1">ROUND(2*(E14-$C$7)/$C$8,0)/2+E13</f>
        <v>7342</v>
      </c>
    </row>
    <row r="16" spans="1:7" x14ac:dyDescent="0.2">
      <c r="A16" s="16" t="s">
        <v>4</v>
      </c>
      <c r="B16" s="10"/>
      <c r="C16" s="17">
        <f ca="1">+C8+C12</f>
        <v>0.95694817521728481</v>
      </c>
      <c r="D16" s="14" t="s">
        <v>39</v>
      </c>
      <c r="E16" s="24">
        <f ca="1">ROUND(2*(E14-$C$15)/$C$16,0)/2+E13</f>
        <v>4563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45335.61039611476</v>
      </c>
    </row>
    <row r="18" spans="1:19" ht="14.25" thickTop="1" thickBot="1" x14ac:dyDescent="0.25">
      <c r="A18" s="16" t="s">
        <v>5</v>
      </c>
      <c r="B18" s="10"/>
      <c r="C18" s="19">
        <f ca="1">+C15</f>
        <v>55987.160039264956</v>
      </c>
      <c r="D18" s="20">
        <f ca="1">+C16</f>
        <v>0.95694817521728481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0.1021779802421128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53327.81399999978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-1.2939663658852171E-2</v>
      </c>
      <c r="Q21" s="2">
        <f>+C21-15018.5</f>
        <v>38309.31399999978</v>
      </c>
      <c r="S21">
        <f ca="1">+(O21-G21)^2</f>
        <v>1.6743489560421955E-4</v>
      </c>
    </row>
    <row r="22" spans="1:19" x14ac:dyDescent="0.2">
      <c r="A22" s="33" t="s">
        <v>47</v>
      </c>
      <c r="B22" s="34" t="s">
        <v>48</v>
      </c>
      <c r="C22" s="33">
        <v>55559.929499999998</v>
      </c>
      <c r="D22" s="33">
        <v>2.9999999999999997E-4</v>
      </c>
      <c r="E22">
        <f>+(C22-C$7)/C$8</f>
        <v>2332.4822094738793</v>
      </c>
      <c r="F22">
        <f>ROUND(2*E22,0)/2</f>
        <v>2332.5</v>
      </c>
      <c r="G22">
        <f>+C22-(C$7+F22*C$8)</f>
        <v>-1.7024999782734085E-2</v>
      </c>
      <c r="I22">
        <f>+G22</f>
        <v>-1.7024999782734085E-2</v>
      </c>
      <c r="O22">
        <f ca="1">+C$11+C$12*$F22</f>
        <v>-6.3845969341876876E-2</v>
      </c>
      <c r="Q22" s="2">
        <f>+C22-15018.5</f>
        <v>40541.429499999998</v>
      </c>
      <c r="S22">
        <f ca="1">+(O22-G22)^2</f>
        <v>2.1922031904581759E-3</v>
      </c>
    </row>
    <row r="23" spans="1:19" x14ac:dyDescent="0.2">
      <c r="A23" s="33" t="s">
        <v>50</v>
      </c>
      <c r="B23" s="34" t="s">
        <v>51</v>
      </c>
      <c r="C23" s="33">
        <v>55615.717700000001</v>
      </c>
      <c r="D23" s="33">
        <v>1.1000000000000001E-3</v>
      </c>
      <c r="E23">
        <f>+(C23-C$7)/C$8</f>
        <v>2390.7789167896808</v>
      </c>
      <c r="F23">
        <f>ROUND(2*E23,0)/2</f>
        <v>2391</v>
      </c>
      <c r="G23">
        <f>+C23-(C$7+F23*C$8)</f>
        <v>-0.21156999978120439</v>
      </c>
      <c r="I23">
        <f>+G23</f>
        <v>-0.21156999978120439</v>
      </c>
      <c r="O23">
        <f ca="1">+C$11+C$12*$F23</f>
        <v>-6.5122719130711576E-2</v>
      </c>
      <c r="Q23" s="2">
        <f>+C23-15018.5</f>
        <v>40597.217700000001</v>
      </c>
      <c r="S23">
        <f ca="1">+(O23-G23)^2</f>
        <v>2.1446806009924206E-2</v>
      </c>
    </row>
    <row r="24" spans="1:19" x14ac:dyDescent="0.2">
      <c r="A24" s="35" t="s">
        <v>49</v>
      </c>
      <c r="B24" s="36" t="s">
        <v>48</v>
      </c>
      <c r="C24" s="35">
        <v>55987.725200000001</v>
      </c>
      <c r="D24" s="35">
        <v>5.9999999999999995E-4</v>
      </c>
      <c r="E24">
        <f>+(C24-C$7)/C$8</f>
        <v>2779.5136733651216</v>
      </c>
      <c r="F24">
        <f>ROUND(2*E24,0)/2</f>
        <v>2779.5</v>
      </c>
      <c r="G24">
        <f>+C24-(C$7+F24*C$8)</f>
        <v>1.3085000216960907E-2</v>
      </c>
      <c r="I24">
        <f>+G24</f>
        <v>1.3085000216960907E-2</v>
      </c>
      <c r="O24">
        <f ca="1">+C$11+C$12*$F24</f>
        <v>-7.3601647215536914E-2</v>
      </c>
      <c r="Q24" s="2">
        <f>+C24-15018.5</f>
        <v>40969.225200000001</v>
      </c>
      <c r="S24">
        <f ca="1">+(O24-G24)^2</f>
        <v>7.5145748430861812E-3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S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S6940"/>
  <sheetViews>
    <sheetView workbookViewId="0">
      <selection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55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  <c r="C6" s="37" t="s">
        <v>53</v>
      </c>
    </row>
    <row r="7" spans="1:7" x14ac:dyDescent="0.2">
      <c r="A7" t="s">
        <v>2</v>
      </c>
      <c r="C7" s="39">
        <v>53327.81399999978</v>
      </c>
      <c r="D7" s="30" t="s">
        <v>46</v>
      </c>
    </row>
    <row r="8" spans="1:7" x14ac:dyDescent="0.2">
      <c r="A8" t="s">
        <v>3</v>
      </c>
      <c r="C8" s="39">
        <v>1.1154999999999999</v>
      </c>
      <c r="D8" s="30" t="s">
        <v>52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4.9952315397048695E-4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1.965650282541121E-6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60352.71139467592</v>
      </c>
    </row>
    <row r="15" spans="1:7" x14ac:dyDescent="0.2">
      <c r="A15" s="12" t="s">
        <v>17</v>
      </c>
      <c r="B15" s="10"/>
      <c r="C15" s="13">
        <f ca="1">(C7+C11)+(C8+C12)*INT(MAX(F21:F3533))</f>
        <v>55987.171185633211</v>
      </c>
      <c r="D15" s="14" t="s">
        <v>38</v>
      </c>
      <c r="E15" s="15">
        <f ca="1">ROUND(2*(E14-$C$7)/$C$8,0)/2+E13</f>
        <v>6298.5</v>
      </c>
    </row>
    <row r="16" spans="1:7" x14ac:dyDescent="0.2">
      <c r="A16" s="16" t="s">
        <v>4</v>
      </c>
      <c r="B16" s="10"/>
      <c r="C16" s="17">
        <f ca="1">+C8+C12</f>
        <v>1.1155019656502825</v>
      </c>
      <c r="D16" s="14" t="s">
        <v>39</v>
      </c>
      <c r="E16" s="24">
        <f ca="1">ROUND(2*(E14-$C$15)/$C$16,0)/2+E13</f>
        <v>3914.5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45335.699463504578</v>
      </c>
    </row>
    <row r="18" spans="1:19" ht="14.25" thickTop="1" thickBot="1" x14ac:dyDescent="0.25">
      <c r="A18" s="16" t="s">
        <v>5</v>
      </c>
      <c r="B18" s="10"/>
      <c r="C18" s="19">
        <f ca="1">+C15</f>
        <v>55987.171185633211</v>
      </c>
      <c r="D18" s="20">
        <f ca="1">+C16</f>
        <v>1.1155019656502825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6.0280389541418778E-3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53327.81399999978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4.9952315397048695E-4</v>
      </c>
      <c r="Q21" s="2">
        <f>+C21-15018.5</f>
        <v>38309.31399999978</v>
      </c>
      <c r="S21">
        <f ca="1">+(O21-G21)^2</f>
        <v>2.4952338135262279E-7</v>
      </c>
    </row>
    <row r="22" spans="1:19" x14ac:dyDescent="0.2">
      <c r="A22" s="33" t="s">
        <v>47</v>
      </c>
      <c r="B22" s="34" t="s">
        <v>48</v>
      </c>
      <c r="C22" s="33">
        <v>55559.929499999998</v>
      </c>
      <c r="D22" s="33">
        <v>2.9999999999999997E-4</v>
      </c>
      <c r="E22">
        <f>+(C22-C$7)/C$8</f>
        <v>2001.0000000001958</v>
      </c>
      <c r="F22">
        <f>ROUND(2*E22,0)/2</f>
        <v>2001</v>
      </c>
      <c r="G22">
        <f>+C22-(C$7+F22*C$8)</f>
        <v>2.1827872842550278E-10</v>
      </c>
      <c r="I22">
        <f>+G22</f>
        <v>2.1827872842550278E-10</v>
      </c>
      <c r="O22">
        <f ca="1">+C$11+C$12*$F22</f>
        <v>4.4327893693352702E-3</v>
      </c>
      <c r="Q22" s="2">
        <f>+C22-15018.5</f>
        <v>40541.429499999998</v>
      </c>
      <c r="S22">
        <f ca="1">+(O22-G22)^2</f>
        <v>1.9649619657724578E-5</v>
      </c>
    </row>
    <row r="23" spans="1:19" x14ac:dyDescent="0.2">
      <c r="A23" s="33" t="s">
        <v>50</v>
      </c>
      <c r="B23" s="34" t="s">
        <v>51</v>
      </c>
      <c r="C23" s="33">
        <v>55615.717700000001</v>
      </c>
      <c r="D23" s="33">
        <v>1.1000000000000001E-3</v>
      </c>
      <c r="E23">
        <f>+(C23-C$7)/C$8</f>
        <v>2051.0118332588263</v>
      </c>
      <c r="F23">
        <f>ROUND(2*E23,0)/2</f>
        <v>2051</v>
      </c>
      <c r="G23">
        <f>+C23-(C$7+F23*C$8)</f>
        <v>1.3200000219512731E-2</v>
      </c>
      <c r="I23">
        <f>+G23</f>
        <v>1.3200000219512731E-2</v>
      </c>
      <c r="O23">
        <f ca="1">+C$11+C$12*$F23</f>
        <v>4.531071883462327E-3</v>
      </c>
      <c r="Q23" s="2">
        <f>+C23-15018.5</f>
        <v>40597.217700000001</v>
      </c>
      <c r="S23">
        <f ca="1">+(O23-G23)^2</f>
        <v>7.5150318495577619E-5</v>
      </c>
    </row>
    <row r="24" spans="1:19" x14ac:dyDescent="0.2">
      <c r="A24" s="35" t="s">
        <v>49</v>
      </c>
      <c r="B24" s="36" t="s">
        <v>48</v>
      </c>
      <c r="C24" s="35">
        <v>55987.725200000001</v>
      </c>
      <c r="D24" s="35">
        <v>5.9999999999999995E-4</v>
      </c>
      <c r="E24">
        <f>+(C24-C$7)/C$8</f>
        <v>2384.5012998657289</v>
      </c>
      <c r="F24">
        <f>ROUND(2*E24,0)/2</f>
        <v>2384.5</v>
      </c>
      <c r="G24">
        <f>+C24-(C$7+F24*C$8)</f>
        <v>1.4500002216664143E-3</v>
      </c>
      <c r="I24">
        <f>+G24</f>
        <v>1.4500002216664143E-3</v>
      </c>
      <c r="O24">
        <f ca="1">+C$11+C$12*$F24</f>
        <v>5.1866162526897908E-3</v>
      </c>
      <c r="Q24" s="2">
        <f>+C24-15018.5</f>
        <v>40969.225200000001</v>
      </c>
      <c r="S24">
        <f ca="1">+(O24-G24)^2</f>
        <v>1.396229936330089E-5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T25">
    <sortCondition ref="C21:C2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2024-02-12T04:04:24Z</dcterms:modified>
</cp:coreProperties>
</file>