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59EB105-087B-40F3-B646-4927D3080AB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E21" i="1"/>
  <c r="F21" i="1"/>
  <c r="G21" i="1"/>
  <c r="H21" i="1"/>
  <c r="D9" i="1"/>
  <c r="E9" i="1"/>
  <c r="F16" i="1"/>
  <c r="F17" i="1" s="1"/>
  <c r="C17" i="1"/>
  <c r="Q21" i="1"/>
  <c r="C11" i="1"/>
  <c r="C12" i="1"/>
  <c r="C16" i="1" l="1"/>
  <c r="D18" i="1" s="1"/>
  <c r="O22" i="1"/>
  <c r="O21" i="1"/>
  <c r="C15" i="1"/>
  <c r="F18" i="1" s="1"/>
  <c r="F19" i="1" l="1"/>
  <c r="C18" i="1"/>
</calcChain>
</file>

<file path=xl/sharedStrings.xml><?xml version="1.0" encoding="utf-8"?>
<sst xmlns="http://schemas.openxmlformats.org/spreadsheetml/2006/main" count="51" uniqueCount="47">
  <si>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</si>
  <si>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</si>
  <si>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</si>
  <si>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</si>
  <si>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</si>
  <si>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</si>
  <si>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</si>
  <si>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</si>
  <si>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</si>
  <si>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</si>
  <si>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</si>
  <si>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</si>
  <si>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</si>
  <si>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</si>
  <si>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</si>
  <si>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</si>
  <si>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</si>
  <si>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</si>
  <si>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</si>
  <si>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</si>
  <si>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</si>
  <si>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</si>
  <si>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</si>
  <si>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</si>
  <si>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</si>
  <si>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</si>
  <si>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</si>
  <si>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</si>
  <si>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</si>
  <si>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</si>
  <si>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</si>
  <si>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</si>
  <si>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</si>
  <si>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</si>
  <si>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</si>
  <si>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</si>
  <si>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</si>
  <si>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</si>
  <si>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</si>
  <si>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</si>
  <si>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</si>
  <si>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EC</t>
  </si>
  <si>
    <t>Gem</t>
  </si>
  <si>
    <t>IBVS 5992</t>
  </si>
  <si>
    <t>I</t>
  </si>
  <si>
    <t>V0502 Gem / GSC 1914-0933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</si>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</sst>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Fill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V0502 Gem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3F-491B-B277-DA505A1684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0.13210000000253785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3F-491B-B277-DA505A1684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3F-491B-B277-DA505A1684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3F-491B-B277-DA505A1684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3F-491B-B277-DA505A1684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3F-491B-B277-DA505A1684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3F-491B-B277-DA505A1684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0.13210000000253785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3F-491B-B277-DA505A1684E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4548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3F-491B-B277-DA505A168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979888"/>
        <c:axId val="1"/>
      </c:scatterChart>
      <c:valAx>
        <c:axId val="513979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979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97937099967764"/>
          <c:w val="0.7338345864661652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3AFF751-AA7F-F72E-8F73-32B030B46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38" t="s">
        <v>45</v>
      </c>
    </row>
    <row r="2" spans="1:6" x14ac:dyDescent="0.2">
      <c r="A2" t="s">
        <v>23</v>
      </c>
      <c r="B2" t="s">
        <v>41</v>
      </c>
      <c r="C2" s="2"/>
      <c r="D2" s="2"/>
      <c r="E2" t="s">
        <v>42</v>
      </c>
    </row>
    <row r="3" spans="1:6" ht="13.5" thickBot="1" x14ac:dyDescent="0.25"/>
    <row r="4" spans="1:6" ht="14.25" thickTop="1" thickBot="1" x14ac:dyDescent="0.25">
      <c r="A4" s="4" t="s">
        <v>0</v>
      </c>
      <c r="C4" s="26" t="s">
        <v>39</v>
      </c>
      <c r="D4" s="27" t="s">
        <v>39</v>
      </c>
    </row>
    <row r="5" spans="1:6" ht="13.5" thickTop="1" x14ac:dyDescent="0.2">
      <c r="A5" s="8" t="s">
        <v>30</v>
      </c>
      <c r="B5" s="9"/>
      <c r="C5" s="10">
        <v>-9.5</v>
      </c>
      <c r="D5" s="9" t="s">
        <v>31</v>
      </c>
    </row>
    <row r="6" spans="1:6" x14ac:dyDescent="0.2">
      <c r="A6" s="4" t="s">
        <v>1</v>
      </c>
    </row>
    <row r="7" spans="1:6" x14ac:dyDescent="0.2">
      <c r="A7" t="s">
        <v>2</v>
      </c>
      <c r="C7" s="39">
        <v>52623.29</v>
      </c>
      <c r="D7" s="28" t="s">
        <v>40</v>
      </c>
    </row>
    <row r="8" spans="1:6" x14ac:dyDescent="0.2">
      <c r="A8" t="s">
        <v>3</v>
      </c>
      <c r="C8" s="39">
        <v>0.65815000000000001</v>
      </c>
      <c r="D8" s="28" t="s">
        <v>40</v>
      </c>
    </row>
    <row r="9" spans="1:6" x14ac:dyDescent="0.2">
      <c r="A9" s="23" t="s">
        <v>34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6" ht="13.5" thickBot="1" x14ac:dyDescent="0.25">
      <c r="A10" s="9"/>
      <c r="B10" s="9"/>
      <c r="C10" s="3" t="s">
        <v>19</v>
      </c>
      <c r="D10" s="3" t="s">
        <v>20</v>
      </c>
      <c r="E10" s="9"/>
    </row>
    <row r="11" spans="1:6" x14ac:dyDescent="0.2">
      <c r="A11" s="9" t="s">
        <v>15</v>
      </c>
      <c r="B11" s="9"/>
      <c r="C11" s="20">
        <f ca="1">INTERCEPT(INDIRECT($E$9):G992,INDIRECT($D$9):F992)</f>
        <v>0</v>
      </c>
      <c r="D11" s="2"/>
      <c r="E11" s="9"/>
    </row>
    <row r="12" spans="1:6" x14ac:dyDescent="0.2">
      <c r="A12" s="9" t="s">
        <v>16</v>
      </c>
      <c r="B12" s="9"/>
      <c r="C12" s="20">
        <f ca="1">SLOPE(INDIRECT($E$9):G992,INDIRECT($D$9):F992)</f>
        <v>2.9045734389300319E-5</v>
      </c>
      <c r="D12" s="2"/>
      <c r="E12" s="9"/>
    </row>
    <row r="13" spans="1:6" x14ac:dyDescent="0.2">
      <c r="A13" s="9" t="s">
        <v>18</v>
      </c>
      <c r="B13" s="9"/>
      <c r="C13" s="2" t="s">
        <v>13</v>
      </c>
    </row>
    <row r="14" spans="1:6" x14ac:dyDescent="0.2">
      <c r="A14" s="9"/>
      <c r="B14" s="9"/>
      <c r="C14" s="9"/>
    </row>
    <row r="15" spans="1:6" x14ac:dyDescent="0.2">
      <c r="A15" s="11" t="s">
        <v>17</v>
      </c>
      <c r="B15" s="9"/>
      <c r="C15" s="12">
        <f ca="1">(C7+C11)+(C8+C12)*INT(MAX(F21:F3533))</f>
        <v>55616.688300000002</v>
      </c>
      <c r="E15" s="13" t="s">
        <v>36</v>
      </c>
      <c r="F15" s="10">
        <v>1</v>
      </c>
    </row>
    <row r="16" spans="1:6" x14ac:dyDescent="0.2">
      <c r="A16" s="15" t="s">
        <v>4</v>
      </c>
      <c r="B16" s="9"/>
      <c r="C16" s="16">
        <f ca="1">+C8+C12</f>
        <v>0.65817904573438935</v>
      </c>
      <c r="E16" s="13" t="s">
        <v>32</v>
      </c>
      <c r="F16" s="14">
        <f ca="1">NOW()+15018.5+$C$5/24</f>
        <v>60352.716169328698</v>
      </c>
    </row>
    <row r="17" spans="1:18" ht="13.5" thickBot="1" x14ac:dyDescent="0.25">
      <c r="A17" s="13" t="s">
        <v>29</v>
      </c>
      <c r="B17" s="9"/>
      <c r="C17" s="9">
        <f>COUNT(C21:C2191)</f>
        <v>2</v>
      </c>
      <c r="E17" s="13" t="s">
        <v>37</v>
      </c>
      <c r="F17" s="14">
        <f ca="1">ROUND(2*(F16-$C$7)/$C$8,0)/2+F15</f>
        <v>11745</v>
      </c>
    </row>
    <row r="18" spans="1:18" ht="14.25" thickTop="1" thickBot="1" x14ac:dyDescent="0.25">
      <c r="A18" s="15" t="s">
        <v>5</v>
      </c>
      <c r="B18" s="9"/>
      <c r="C18" s="18">
        <f ca="1">+C15</f>
        <v>55616.688300000002</v>
      </c>
      <c r="D18" s="19">
        <f ca="1">+C16</f>
        <v>0.65817904573438935</v>
      </c>
      <c r="E18" s="13" t="s">
        <v>38</v>
      </c>
      <c r="F18" s="22">
        <f ca="1">ROUND(2*(F16-$C$15)/$C$16,0)/2+F15</f>
        <v>7196.5</v>
      </c>
    </row>
    <row r="19" spans="1:18" ht="13.5" thickTop="1" x14ac:dyDescent="0.2">
      <c r="E19" s="13" t="s">
        <v>33</v>
      </c>
      <c r="F19" s="17">
        <f ca="1">+$C$15+$C$16*F18-15018.5-$C$5/24</f>
        <v>45335.169635960869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40</v>
      </c>
      <c r="I20" s="6" t="s">
        <v>28</v>
      </c>
      <c r="J20" s="6" t="s">
        <v>46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5" t="s">
        <v>35</v>
      </c>
    </row>
    <row r="21" spans="1:18" x14ac:dyDescent="0.2">
      <c r="A21" t="s">
        <v>40</v>
      </c>
      <c r="C21" s="7">
        <f>C7</f>
        <v>52623.29</v>
      </c>
      <c r="D21" s="7"/>
      <c r="E21">
        <f>+(C21-C$7)/C$8</f>
        <v>0</v>
      </c>
      <c r="F21" s="35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37604.79</v>
      </c>
    </row>
    <row r="22" spans="1:18" x14ac:dyDescent="0.2">
      <c r="A22" s="36" t="s">
        <v>43</v>
      </c>
      <c r="B22" s="37" t="s">
        <v>44</v>
      </c>
      <c r="C22" s="36">
        <v>55616.688300000002</v>
      </c>
      <c r="D22" s="36">
        <v>5.0000000000000001E-4</v>
      </c>
      <c r="E22">
        <f>+(C22-C$7)/C$8</f>
        <v>4548.2007141229215</v>
      </c>
      <c r="F22" s="35">
        <f>ROUND(2*E22,0)/2</f>
        <v>4548</v>
      </c>
      <c r="G22">
        <f>+C22-(C$7+F22*C$8)</f>
        <v>0.13210000000253785</v>
      </c>
      <c r="I22">
        <f>+G22</f>
        <v>0.13210000000253785</v>
      </c>
      <c r="O22">
        <f ca="1">+C$11+C$12*$F22</f>
        <v>0.13210000000253785</v>
      </c>
      <c r="Q22" s="1">
        <f>+C22-15018.5</f>
        <v>40598.188300000002</v>
      </c>
    </row>
    <row r="23" spans="1:18" x14ac:dyDescent="0.2">
      <c r="A23" s="33"/>
      <c r="B23" s="34"/>
      <c r="C23" s="33"/>
      <c r="D23" s="33"/>
      <c r="Q23" s="1"/>
    </row>
    <row r="24" spans="1:18" x14ac:dyDescent="0.2">
      <c r="A24" s="33"/>
      <c r="B24" s="34"/>
      <c r="C24" s="33"/>
      <c r="D24" s="33"/>
      <c r="Q24" s="1"/>
    </row>
    <row r="25" spans="1:18" x14ac:dyDescent="0.2">
      <c r="A25" s="29"/>
      <c r="B25" s="30"/>
      <c r="C25" s="31"/>
      <c r="D25" s="32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2024-02-12T04:11:17Z</dcterms:modified>
</cp:coreProperties>
</file>