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4C6DA7-7B87-4B4F-AECF-2FD65D0EB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C25" i="1"/>
  <c r="A25" i="1"/>
  <c r="D9" i="1"/>
  <c r="C9" i="1"/>
  <c r="F14" i="1"/>
  <c r="F15" i="1" s="1"/>
  <c r="E25" i="1" l="1"/>
  <c r="F25" i="1" s="1"/>
  <c r="G25" i="1" s="1"/>
  <c r="C17" i="1"/>
  <c r="Q25" i="1"/>
  <c r="C12" i="1"/>
  <c r="C11" i="1"/>
  <c r="O23" i="1" l="1"/>
  <c r="O28" i="1"/>
  <c r="O22" i="1"/>
  <c r="O27" i="1"/>
  <c r="O31" i="1"/>
  <c r="O26" i="1"/>
  <c r="O30" i="1"/>
  <c r="O24" i="1"/>
  <c r="O29" i="1"/>
  <c r="O21" i="1"/>
  <c r="C16" i="1"/>
  <c r="D18" i="1" s="1"/>
  <c r="C15" i="1"/>
  <c r="O25" i="1"/>
  <c r="K2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<sst xmlns="http://schemas.openxmlformats.org/spreadsheetml/2006/main" count="73" uniqueCount="52">
  <si>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</si>
  <si>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</si>
  <si>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</si>
  <si>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</si>
  <si>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</si>
  <si>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</si>
  <si>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</si>
  <si>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</si>
  <si>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</si>
  <si>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</si>
  <si>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</si>
  <si>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</si>
  <si>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</si>
  <si>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</si>
  <si>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</si>
  <si>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</si>
  <si>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</si>
  <si>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</si>
  <si>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</si>
  <si>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</si>
  <si>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</si>
  <si>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</si>
  <si>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</si>
  <si>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</si>
  <si>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</si>
  <si>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</si>
  <si>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</si>
  <si>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</si>
  <si>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</si>
  <si>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</si>
  <si>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</si>
  <si>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</si>
  <si>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</si>
  <si>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</si>
  <si>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</si>
  <si>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</si>
  <si>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</si>
  <si>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</si>
  <si>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</si>
  <si>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</si>
  <si>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</si>
  <si>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</si>
  <si>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</si>
  <si>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</si>
  <si>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</si>
  <si>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J173005.1+430450 Her</t>
  </si>
  <si>
    <t>BAV 91 Feb 2024</t>
  </si>
  <si>
    <t>I</t>
  </si>
  <si>
    <t>EW</t>
  </si>
  <si>
    <t>VSX</t>
  </si>
  <si>
    <t>16.402 (0.297)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</si>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</sst>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J173005.1+430450 Her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3.7650000012945384E-3</c:v>
                </c:pt>
                <c:pt idx="1">
                  <c:v>-7.8200000280048698E-4</c:v>
                </c:pt>
                <c:pt idx="2">
                  <c:v>-8.1629999986034818E-3</c:v>
                </c:pt>
                <c:pt idx="3">
                  <c:v>-1.7700000025797635E-3</c:v>
                </c:pt>
                <c:pt idx="4">
                  <c:v>0</c:v>
                </c:pt>
                <c:pt idx="5">
                  <c:v>8.1310000023222528E-3</c:v>
                </c:pt>
                <c:pt idx="6">
                  <c:v>4.1640000054030679E-3</c:v>
                </c:pt>
                <c:pt idx="7">
                  <c:v>9.1309999988880008E-3</c:v>
                </c:pt>
                <c:pt idx="8">
                  <c:v>2.9539999959524721E-3</c:v>
                </c:pt>
                <c:pt idx="9">
                  <c:v>9.6310000008088537E-3</c:v>
                </c:pt>
                <c:pt idx="10">
                  <c:v>-3.952999999455642E-3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5.3398288345792217E-4</c:v>
                </c:pt>
                <c:pt idx="1">
                  <c:v>1.0574336571889881E-3</c:v>
                </c:pt>
                <c:pt idx="2">
                  <c:v>1.1304942763829279E-3</c:v>
                </c:pt>
                <c:pt idx="3">
                  <c:v>1.1668742554877291E-3</c:v>
                </c:pt>
                <c:pt idx="4">
                  <c:v>1.7952557127524783E-3</c:v>
                </c:pt>
                <c:pt idx="5">
                  <c:v>1.8875586349439988E-3</c:v>
                </c:pt>
                <c:pt idx="6">
                  <c:v>1.8878592959283361E-3</c:v>
                </c:pt>
                <c:pt idx="7">
                  <c:v>2.5189467020521198E-3</c:v>
                </c:pt>
                <c:pt idx="8">
                  <c:v>3.0093247675060941E-3</c:v>
                </c:pt>
                <c:pt idx="9">
                  <c:v>3.6915245409672019E-3</c:v>
                </c:pt>
                <c:pt idx="10">
                  <c:v>4.4287452745620176E-3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-2097.5</c:v>
                      </c:pt>
                      <c:pt idx="1">
                        <c:v>-1227</c:v>
                      </c:pt>
                      <c:pt idx="2">
                        <c:v>-1105.5</c:v>
                      </c:pt>
                      <c:pt idx="3">
                        <c:v>-1045</c:v>
                      </c:pt>
                      <c:pt idx="4">
                        <c:v>0</c:v>
                      </c:pt>
                      <c:pt idx="5">
                        <c:v>153.5</c:v>
                      </c:pt>
                      <c:pt idx="6">
                        <c:v>154</c:v>
                      </c:pt>
                      <c:pt idx="7">
                        <c:v>1203.5</c:v>
                      </c:pt>
                      <c:pt idx="8">
                        <c:v>2019</c:v>
                      </c:pt>
                      <c:pt idx="9">
                        <c:v>3153.5</c:v>
                      </c:pt>
                      <c:pt idx="10">
                        <c:v>4379.5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J173005.1+430450 Her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3.7650000012945384E-3</c:v>
                </c:pt>
                <c:pt idx="1">
                  <c:v>-7.8200000280048698E-4</c:v>
                </c:pt>
                <c:pt idx="2">
                  <c:v>-8.1629999986034818E-3</c:v>
                </c:pt>
                <c:pt idx="3">
                  <c:v>-1.7700000025797635E-3</c:v>
                </c:pt>
                <c:pt idx="4">
                  <c:v>0</c:v>
                </c:pt>
                <c:pt idx="5">
                  <c:v>8.1310000023222528E-3</c:v>
                </c:pt>
                <c:pt idx="6">
                  <c:v>4.1640000054030679E-3</c:v>
                </c:pt>
                <c:pt idx="7">
                  <c:v>9.1309999988880008E-3</c:v>
                </c:pt>
                <c:pt idx="8">
                  <c:v>2.9539999959524721E-3</c:v>
                </c:pt>
                <c:pt idx="9">
                  <c:v>9.6310000008088537E-3</c:v>
                </c:pt>
                <c:pt idx="10">
                  <c:v>-3.952999999455642E-3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0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5.3398288345792217E-4</c:v>
                </c:pt>
                <c:pt idx="1">
                  <c:v>1.0574336571889881E-3</c:v>
                </c:pt>
                <c:pt idx="2">
                  <c:v>1.1304942763829279E-3</c:v>
                </c:pt>
                <c:pt idx="3">
                  <c:v>1.1668742554877291E-3</c:v>
                </c:pt>
                <c:pt idx="4">
                  <c:v>1.7952557127524783E-3</c:v>
                </c:pt>
                <c:pt idx="5">
                  <c:v>1.8875586349439988E-3</c:v>
                </c:pt>
                <c:pt idx="6">
                  <c:v>1.8878592959283361E-3</c:v>
                </c:pt>
                <c:pt idx="7">
                  <c:v>2.5189467020521198E-3</c:v>
                </c:pt>
                <c:pt idx="8">
                  <c:v>3.0093247675060941E-3</c:v>
                </c:pt>
                <c:pt idx="9">
                  <c:v>3.6915245409672019E-3</c:v>
                </c:pt>
                <c:pt idx="10">
                  <c:v>4.4287452745620176E-3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-2097.5</c:v>
                </c:pt>
                <c:pt idx="1">
                  <c:v>-1227</c:v>
                </c:pt>
                <c:pt idx="2">
                  <c:v>-1105.5</c:v>
                </c:pt>
                <c:pt idx="3">
                  <c:v>-1045</c:v>
                </c:pt>
                <c:pt idx="4">
                  <c:v>0</c:v>
                </c:pt>
                <c:pt idx="5">
                  <c:v>153.5</c:v>
                </c:pt>
                <c:pt idx="6">
                  <c:v>154</c:v>
                </c:pt>
                <c:pt idx="7">
                  <c:v>1203.5</c:v>
                </c:pt>
                <c:pt idx="8">
                  <c:v>2019</c:v>
                </c:pt>
                <c:pt idx="9">
                  <c:v>3153.5</c:v>
                </c:pt>
                <c:pt idx="10">
                  <c:v>4379.5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7.71093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58254.9571</v>
      </c>
      <c r="D7" s="13" t="s">
        <v>49</v>
      </c>
    </row>
    <row r="8" spans="1:15" ht="12.95" customHeight="1" x14ac:dyDescent="0.2">
      <c r="A8" s="20" t="s">
        <v>3</v>
      </c>
      <c r="C8" s="28">
        <v>0.32873400000000003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1.7952557127524783E-3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6.0132196867440099E-7</v>
      </c>
      <c r="D12" s="21"/>
      <c r="E12" s="31" t="s">
        <v>51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60546.768051620369</v>
      </c>
    </row>
    <row r="15" spans="1:15" ht="12.95" customHeight="1" x14ac:dyDescent="0.2">
      <c r="A15" s="17" t="s">
        <v>17</v>
      </c>
      <c r="C15" s="18">
        <f ca="1">(C7+C11)+(C8+C12)*INT(MAX(F21:F3533))</f>
        <v>59694.487714444607</v>
      </c>
      <c r="E15" s="33" t="s">
        <v>33</v>
      </c>
      <c r="F15" s="35">
        <f ca="1">ROUND(2*(F14-$C$7)/$C$8,0)/2+F13</f>
        <v>6972.5</v>
      </c>
    </row>
    <row r="16" spans="1:15" ht="12.95" customHeight="1" x14ac:dyDescent="0.2">
      <c r="A16" s="17" t="s">
        <v>4</v>
      </c>
      <c r="C16" s="18">
        <f ca="1">+C8+C12</f>
        <v>0.32873460132196869</v>
      </c>
      <c r="E16" s="33" t="s">
        <v>34</v>
      </c>
      <c r="F16" s="35">
        <f ca="1">ROUND(2*(F14-$C$15)/$C$16,0)/2+F13</f>
        <v>2593.5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45528.956736306471</v>
      </c>
    </row>
    <row r="18" spans="1:21" ht="12.95" customHeight="1" thickTop="1" thickBot="1" x14ac:dyDescent="0.25">
      <c r="A18" s="17" t="s">
        <v>5</v>
      </c>
      <c r="C18" s="24">
        <f ca="1">+C15</f>
        <v>59694.487714444607</v>
      </c>
      <c r="D18" s="25">
        <f ca="1">+C16</f>
        <v>0.32873460132196869</v>
      </c>
      <c r="E18" s="38" t="s">
        <v>44</v>
      </c>
      <c r="F18" s="37">
        <f ca="1">+($C$15+$C$16*$F$16)-($C$16/2)-15018.5-$C$5/24</f>
        <v>45528.792369005809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39" t="s">
        <v>46</v>
      </c>
      <c r="B21" s="40" t="s">
        <v>47</v>
      </c>
      <c r="C21" s="39">
        <v>57565.441299999999</v>
      </c>
      <c r="D21" s="39">
        <v>4.8999999999999998E-3</v>
      </c>
      <c r="E21" s="20">
        <f>+(C21-C$7)/C$8</f>
        <v>-2097.4885469711103</v>
      </c>
      <c r="F21" s="20">
        <f>ROUND(2*E21,0)/2</f>
        <v>-2097.5</v>
      </c>
      <c r="G21" s="20">
        <f>+C21-(C$7+F21*C$8)</f>
        <v>3.7650000012945384E-3</v>
      </c>
      <c r="K21" s="20">
        <f>+G21</f>
        <v>3.7650000012945384E-3</v>
      </c>
      <c r="O21" s="20">
        <f ca="1">+C$11+C$12*$F21</f>
        <v>5.3398288345792217E-4</v>
      </c>
      <c r="Q21" s="26">
        <f>+C21-15018.5</f>
        <v>42546.941299999999</v>
      </c>
    </row>
    <row r="22" spans="1:21" ht="12.95" customHeight="1" x14ac:dyDescent="0.2">
      <c r="A22" s="39" t="s">
        <v>46</v>
      </c>
      <c r="B22" s="40" t="s">
        <v>47</v>
      </c>
      <c r="C22" s="39">
        <v>57851.599699999999</v>
      </c>
      <c r="D22" s="39">
        <v>4.8999999999999998E-3</v>
      </c>
      <c r="E22" s="20">
        <f>+(C22-C$7)/C$8</f>
        <v>-1227.0023788230021</v>
      </c>
      <c r="F22" s="20">
        <f>ROUND(2*E22,0)/2</f>
        <v>-1227</v>
      </c>
      <c r="G22" s="20">
        <f>+C22-(C$7+F22*C$8)</f>
        <v>-7.8200000280048698E-4</v>
      </c>
      <c r="K22" s="20">
        <f>+G22</f>
        <v>-7.8200000280048698E-4</v>
      </c>
      <c r="O22" s="20">
        <f ca="1">+C$11+C$12*$F22</f>
        <v>1.0574336571889881E-3</v>
      </c>
      <c r="Q22" s="26">
        <f>+C22-15018.5</f>
        <v>42833.099699999999</v>
      </c>
    </row>
    <row r="23" spans="1:21" ht="12.95" customHeight="1" x14ac:dyDescent="0.2">
      <c r="A23" s="39" t="s">
        <v>46</v>
      </c>
      <c r="B23" s="40" t="s">
        <v>47</v>
      </c>
      <c r="C23" s="39">
        <v>57891.533499999998</v>
      </c>
      <c r="D23" s="39">
        <v>4.8999999999999998E-3</v>
      </c>
      <c r="E23" s="20">
        <f>+(C23-C$7)/C$8</f>
        <v>-1105.5248316267921</v>
      </c>
      <c r="F23" s="20">
        <f>ROUND(2*E23,0)/2</f>
        <v>-1105.5</v>
      </c>
      <c r="G23" s="20">
        <f>+C23-(C$7+F23*C$8)</f>
        <v>-8.1629999986034818E-3</v>
      </c>
      <c r="K23" s="20">
        <f>+G23</f>
        <v>-8.1629999986034818E-3</v>
      </c>
      <c r="O23" s="20">
        <f ca="1">+C$11+C$12*$F23</f>
        <v>1.1304942763829279E-3</v>
      </c>
      <c r="Q23" s="26">
        <f>+C23-15018.5</f>
        <v>42873.033499999998</v>
      </c>
    </row>
    <row r="24" spans="1:21" ht="12.95" customHeight="1" x14ac:dyDescent="0.2">
      <c r="A24" s="39" t="s">
        <v>46</v>
      </c>
      <c r="B24" s="40" t="s">
        <v>47</v>
      </c>
      <c r="C24" s="39">
        <v>57911.4283</v>
      </c>
      <c r="D24" s="39">
        <v>4.8999999999999998E-3</v>
      </c>
      <c r="E24" s="20">
        <f>+(C24-C$7)/C$8</f>
        <v>-1045.0053842924676</v>
      </c>
      <c r="F24" s="20">
        <f>ROUND(2*E24,0)/2</f>
        <v>-1045</v>
      </c>
      <c r="G24" s="20">
        <f>+C24-(C$7+F24*C$8)</f>
        <v>-1.7700000025797635E-3</v>
      </c>
      <c r="K24" s="20">
        <f>+G24</f>
        <v>-1.7700000025797635E-3</v>
      </c>
      <c r="O24" s="20">
        <f ca="1">+C$11+C$12*$F24</f>
        <v>1.1668742554877291E-3</v>
      </c>
      <c r="Q24" s="26">
        <f>+C24-15018.5</f>
        <v>42892.9283</v>
      </c>
    </row>
    <row r="25" spans="1:21" ht="12.95" customHeight="1" x14ac:dyDescent="0.2">
      <c r="A25" s="22" t="str">
        <f>$D$7</f>
        <v>VSX</v>
      </c>
      <c r="B25" s="21"/>
      <c r="C25" s="22">
        <f>$C$7</f>
        <v>58254.9571</v>
      </c>
      <c r="D25" s="22" t="s">
        <v>13</v>
      </c>
      <c r="E25" s="20">
        <f>+(C25-C$7)/C$8</f>
        <v>0</v>
      </c>
      <c r="F25" s="20">
        <f>ROUND(2*E25,0)/2</f>
        <v>0</v>
      </c>
      <c r="G25" s="20">
        <f>+C25-(C$7+F25*C$8)</f>
        <v>0</v>
      </c>
      <c r="K25" s="20">
        <f>+G25</f>
        <v>0</v>
      </c>
      <c r="O25" s="20">
        <f ca="1">+C$11+C$12*$F25</f>
        <v>1.7952557127524783E-3</v>
      </c>
      <c r="Q25" s="26">
        <f>+C25-15018.5</f>
        <v>43236.4571</v>
      </c>
    </row>
    <row r="26" spans="1:21" ht="12.95" customHeight="1" x14ac:dyDescent="0.2">
      <c r="A26" s="39" t="s">
        <v>46</v>
      </c>
      <c r="B26" s="40" t="s">
        <v>47</v>
      </c>
      <c r="C26" s="39">
        <v>58305.425900000002</v>
      </c>
      <c r="D26" s="39">
        <v>4.8999999999999998E-3</v>
      </c>
      <c r="E26" s="20">
        <f>+(C26-C$7)/C$8</f>
        <v>153.52473428365295</v>
      </c>
      <c r="F26" s="20">
        <f>ROUND(2*E26,0)/2</f>
        <v>153.5</v>
      </c>
      <c r="G26" s="20">
        <f>+C26-(C$7+F26*C$8)</f>
        <v>8.1310000023222528E-3</v>
      </c>
      <c r="K26" s="20">
        <f>+G26</f>
        <v>8.1310000023222528E-3</v>
      </c>
      <c r="O26" s="20">
        <f ca="1">+C$11+C$12*$F26</f>
        <v>1.8875586349439988E-3</v>
      </c>
      <c r="Q26" s="26">
        <f>+C26-15018.5</f>
        <v>43286.925900000002</v>
      </c>
    </row>
    <row r="27" spans="1:21" ht="12.95" customHeight="1" x14ac:dyDescent="0.2">
      <c r="A27" s="39" t="s">
        <v>46</v>
      </c>
      <c r="B27" s="40" t="s">
        <v>47</v>
      </c>
      <c r="C27" s="39">
        <v>58305.586300000003</v>
      </c>
      <c r="D27" s="39">
        <v>4.8999999999999998E-3</v>
      </c>
      <c r="E27" s="20">
        <f>+(C27-C$7)/C$8</f>
        <v>154.01266677618693</v>
      </c>
      <c r="F27" s="20">
        <f>ROUND(2*E27,0)/2</f>
        <v>154</v>
      </c>
      <c r="G27" s="20">
        <f>+C27-(C$7+F27*C$8)</f>
        <v>4.1640000054030679E-3</v>
      </c>
      <c r="K27" s="20">
        <f>+G27</f>
        <v>4.1640000054030679E-3</v>
      </c>
      <c r="O27" s="20">
        <f ca="1">+C$11+C$12*$F27</f>
        <v>1.8878592959283361E-3</v>
      </c>
      <c r="Q27" s="26">
        <f>+C27-15018.5</f>
        <v>43287.086300000003</v>
      </c>
    </row>
    <row r="28" spans="1:21" ht="12.95" customHeight="1" x14ac:dyDescent="0.2">
      <c r="A28" s="39" t="s">
        <v>46</v>
      </c>
      <c r="B28" s="40" t="s">
        <v>47</v>
      </c>
      <c r="C28" s="39">
        <v>58650.597600000001</v>
      </c>
      <c r="D28" s="39">
        <v>4.8999999999999998E-3</v>
      </c>
      <c r="E28" s="20">
        <f>+(C28-C$7)/C$8</f>
        <v>1203.5277762567953</v>
      </c>
      <c r="F28" s="20">
        <f>ROUND(2*E28,0)/2</f>
        <v>1203.5</v>
      </c>
      <c r="G28" s="20">
        <f>+C28-(C$7+F28*C$8)</f>
        <v>9.1309999988880008E-3</v>
      </c>
      <c r="K28" s="20">
        <f>+G28</f>
        <v>9.1309999988880008E-3</v>
      </c>
      <c r="O28" s="20">
        <f ca="1">+C$11+C$12*$F28</f>
        <v>2.5189467020521198E-3</v>
      </c>
      <c r="Q28" s="26">
        <f>+C28-15018.5</f>
        <v>43632.097600000001</v>
      </c>
    </row>
    <row r="29" spans="1:21" ht="12.95" customHeight="1" x14ac:dyDescent="0.2">
      <c r="A29" s="39" t="s">
        <v>46</v>
      </c>
      <c r="B29" s="40" t="s">
        <v>47</v>
      </c>
      <c r="C29" s="39">
        <v>58918.673999999999</v>
      </c>
      <c r="D29" s="39">
        <v>4.8999999999999998E-3</v>
      </c>
      <c r="E29" s="20">
        <f>+(C29-C$7)/C$8</f>
        <v>2019.0089859886698</v>
      </c>
      <c r="F29" s="20">
        <f>ROUND(2*E29,0)/2</f>
        <v>2019</v>
      </c>
      <c r="G29" s="20">
        <f>+C29-(C$7+F29*C$8)</f>
        <v>2.9539999959524721E-3</v>
      </c>
      <c r="K29" s="20">
        <f>+G29</f>
        <v>2.9539999959524721E-3</v>
      </c>
      <c r="O29" s="20">
        <f ca="1">+C$11+C$12*$F29</f>
        <v>3.0093247675060941E-3</v>
      </c>
      <c r="Q29" s="26">
        <f>+C29-15018.5</f>
        <v>43900.173999999999</v>
      </c>
    </row>
    <row r="30" spans="1:21" ht="12.95" customHeight="1" x14ac:dyDescent="0.2">
      <c r="A30" s="39" t="s">
        <v>46</v>
      </c>
      <c r="B30" s="40" t="s">
        <v>47</v>
      </c>
      <c r="C30" s="39">
        <v>59291.629399999998</v>
      </c>
      <c r="D30" s="39">
        <v>4.8999999999999998E-3</v>
      </c>
      <c r="E30" s="20">
        <f>+(C30-C$7)/C$8</f>
        <v>3153.5292972433585</v>
      </c>
      <c r="F30" s="20">
        <f>ROUND(2*E30,0)/2</f>
        <v>3153.5</v>
      </c>
      <c r="G30" s="20">
        <f>+C30-(C$7+F30*C$8)</f>
        <v>9.6310000008088537E-3</v>
      </c>
      <c r="K30" s="20">
        <f>+G30</f>
        <v>9.6310000008088537E-3</v>
      </c>
      <c r="O30" s="20">
        <f ca="1">+C$11+C$12*$F30</f>
        <v>3.6915245409672019E-3</v>
      </c>
      <c r="Q30" s="26">
        <f>+C30-15018.5</f>
        <v>44273.129399999998</v>
      </c>
    </row>
    <row r="31" spans="1:21" ht="12.95" customHeight="1" x14ac:dyDescent="0.2">
      <c r="A31" s="39" t="s">
        <v>46</v>
      </c>
      <c r="B31" s="40" t="s">
        <v>47</v>
      </c>
      <c r="C31" s="39">
        <v>59694.643700000001</v>
      </c>
      <c r="D31" s="39">
        <v>4.8999999999999998E-3</v>
      </c>
      <c r="E31" s="20">
        <f>+(C31-C$7)/C$8</f>
        <v>4379.4879750801583</v>
      </c>
      <c r="F31" s="20">
        <f>ROUND(2*E31,0)/2</f>
        <v>4379.5</v>
      </c>
      <c r="G31" s="20">
        <f>+C31-(C$7+F31*C$8)</f>
        <v>-3.952999999455642E-3</v>
      </c>
      <c r="K31" s="20">
        <f>+G31</f>
        <v>-3.952999999455642E-3</v>
      </c>
      <c r="O31" s="20">
        <f ca="1">+C$11+C$12*$F31</f>
        <v>4.4287452745620176E-3</v>
      </c>
      <c r="Q31" s="26">
        <f>+C31-15018.5</f>
        <v>44676.143700000001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W36">
    <sortCondition ref="C21:C36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2024-08-24T06:25:59Z</dcterms:modified>
</cp:coreProperties>
</file>