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D4852370-E635-4210-9192-D0F30318392B}" xr6:coauthVersionLast="47" xr6:coauthVersionMax="47" xr10:uidLastSave="{00000000-0000-0000-0000-000000000000}"/>
  <bookViews>
    <workbookView xWindow="14100" yWindow="139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5" i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<sst xmlns="http://schemas.openxmlformats.org/spreadsheetml/2006/main" count="62" uniqueCount="53">
  <si>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</si>
  <si>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</si>
  <si>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</si>
  <si>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</si>
  <si>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</si>
  <si>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</si>
  <si>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</si>
  <si>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</si>
  <si>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</si>
  <si>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</si>
  <si>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</si>
  <si>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</si>
  <si>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</si>
  <si>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</si>
  <si>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</si>
  <si>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</si>
  <si>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</si>
  <si>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</si>
  <si>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</si>
  <si>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</si>
  <si>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</si>
  <si>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</si>
  <si>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</si>
  <si>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</si>
  <si>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</si>
  <si>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</si>
  <si>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</si>
  <si>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</si>
  <si>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</si>
  <si>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</si>
  <si>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</si>
  <si>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</si>
  <si>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</si>
  <si>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</si>
  <si>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</si>
  <si>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</si>
  <si>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</si>
  <si>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</si>
  <si>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</si>
  <si>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</si>
  <si>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</si>
  <si>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</si>
  <si>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</si>
  <si>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</si>
  <si>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</si>
  <si>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</si>
  <si>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</si>
  <si>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15.50 (0.14)</t>
  </si>
  <si>
    <t>Mag CV</t>
  </si>
  <si>
    <t>BAV102 Feb 2025</t>
  </si>
  <si>
    <t>I</t>
  </si>
  <si>
    <t>CSS J173607.3+483409 Her</t>
  </si>
  <si>
    <t>VSX : Detail for CSS_J173607.3+483409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</si>
</sst>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J173607.3+483409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-7.0661199999449309E-2</c:v>
                </c:pt>
                <c:pt idx="2">
                  <c:v>7.0589599999948405E-2</c:v>
                </c:pt>
                <c:pt idx="3">
                  <c:v>7.0410799999081064E-2</c:v>
                </c:pt>
                <c:pt idx="4">
                  <c:v>-7.3636400004033931E-2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4.2869824520954118E-4</c:v>
                </c:pt>
                <c:pt idx="1">
                  <c:v>-9.2100465592251856E-4</c:v>
                </c:pt>
                <c:pt idx="2">
                  <c:v>-9.2130046129702109E-4</c:v>
                </c:pt>
                <c:pt idx="3">
                  <c:v>-9.3782635914723832E-4</c:v>
                </c:pt>
                <c:pt idx="4">
                  <c:v>-9.4576677329653402E-4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189356.5</c:v>
                      </c:pt>
                      <c:pt idx="2">
                        <c:v>189398</c:v>
                      </c:pt>
                      <c:pt idx="3">
                        <c:v>191716.5</c:v>
                      </c:pt>
                      <c:pt idx="4">
                        <c:v>192830.5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J173607.3+483409 Her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-7.0661199999449309E-2</c:v>
                </c:pt>
                <c:pt idx="2">
                  <c:v>7.0589599999948405E-2</c:v>
                </c:pt>
                <c:pt idx="3">
                  <c:v>7.0410799999081064E-2</c:v>
                </c:pt>
                <c:pt idx="4">
                  <c:v>-7.3636400004033931E-2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  <c:pt idx="2">
                    <c:v>4.1999999999999997E-3</c:v>
                  </c:pt>
                  <c:pt idx="3">
                    <c:v>4.1999999999999997E-3</c:v>
                  </c:pt>
                  <c:pt idx="4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4.2869824520954118E-4</c:v>
                </c:pt>
                <c:pt idx="1">
                  <c:v>-9.2100465592251856E-4</c:v>
                </c:pt>
                <c:pt idx="2">
                  <c:v>-9.2130046129702109E-4</c:v>
                </c:pt>
                <c:pt idx="3">
                  <c:v>-9.3782635914723832E-4</c:v>
                </c:pt>
                <c:pt idx="4">
                  <c:v>-9.4576677329653402E-4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189356.5</c:v>
                </c:pt>
                <c:pt idx="2">
                  <c:v>189398</c:v>
                </c:pt>
                <c:pt idx="3">
                  <c:v>191716.5</c:v>
                </c:pt>
                <c:pt idx="4">
                  <c:v>192830.5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90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7" sqref="E7"/>
    </sheetView>
  </sheetViews>
  <sheetFormatPr defaultColWidth="10.28515625" defaultRowHeight="12.95" customHeight="1" x14ac:dyDescent="0.2"/>
  <cols>
    <col min="1" max="1" width="17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0</v>
      </c>
      <c r="D7" s="13" t="s">
        <v>46</v>
      </c>
    </row>
    <row r="8" spans="1:15" ht="12.95" customHeight="1" x14ac:dyDescent="0.2">
      <c r="A8" s="20" t="s">
        <v>3</v>
      </c>
      <c r="C8" s="28">
        <v>0.3097048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4.2869824520954118E-4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-7.1278403494575562E-9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60840.70736886574</v>
      </c>
    </row>
    <row r="15" spans="1:15" ht="12.95" customHeight="1" x14ac:dyDescent="0.2">
      <c r="A15" s="17" t="s">
        <v>17</v>
      </c>
      <c r="C15" s="18">
        <f ca="1">(C7+C11)+(C8+C12)*INT(MAX(F21:F3533))</f>
        <v>59720.375638236786</v>
      </c>
      <c r="E15" s="37" t="s">
        <v>33</v>
      </c>
      <c r="F15" s="39">
        <f ca="1">ROUND(2*(F14-$C$7)/$C$8,0)/2+F13</f>
        <v>196448.5</v>
      </c>
    </row>
    <row r="16" spans="1:15" ht="12.95" customHeight="1" x14ac:dyDescent="0.2">
      <c r="A16" s="17" t="s">
        <v>4</v>
      </c>
      <c r="C16" s="18">
        <f ca="1">+C8+C12</f>
        <v>0.30970479287215963</v>
      </c>
      <c r="E16" s="37" t="s">
        <v>34</v>
      </c>
      <c r="F16" s="39">
        <f ca="1">ROUND(2*(F14-$C$15)/$C$16,0)/2+F13</f>
        <v>3618.5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45822.938264578035</v>
      </c>
    </row>
    <row r="18" spans="1:21" ht="12.95" customHeight="1" thickTop="1" thickBot="1" x14ac:dyDescent="0.25">
      <c r="A18" s="17" t="s">
        <v>5</v>
      </c>
      <c r="C18" s="24">
        <f ca="1">+C15</f>
        <v>59720.375638236786</v>
      </c>
      <c r="D18" s="25">
        <f ca="1">+C16</f>
        <v>0.30970479287215963</v>
      </c>
      <c r="E18" s="42" t="s">
        <v>44</v>
      </c>
      <c r="F18" s="41">
        <f ca="1">+($C$15+$C$16*$F$16)-($C$16/2)-15018.5-$C$5/24</f>
        <v>45822.783412181598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4.2869824520954118E-4</v>
      </c>
      <c r="Q21" s="26">
        <f>+C21-15018.5</f>
        <v>-15018.5</v>
      </c>
    </row>
    <row r="22" spans="1:21" ht="12.95" customHeight="1" x14ac:dyDescent="0.2">
      <c r="A22" s="47" t="s">
        <v>49</v>
      </c>
      <c r="B22" s="45" t="s">
        <v>50</v>
      </c>
      <c r="C22" s="46">
        <v>58644.546300000002</v>
      </c>
      <c r="D22" s="46">
        <v>4.1999999999999997E-3</v>
      </c>
      <c r="E22" s="20">
        <f t="shared" ref="E22:E25" si="0">+(C22-C$7)/C$8</f>
        <v>189356.2718433812</v>
      </c>
      <c r="F22" s="20">
        <f t="shared" ref="F22:F25" si="1">ROUND(2*E22,0)/2</f>
        <v>189356.5</v>
      </c>
      <c r="G22" s="20">
        <f t="shared" ref="G22:G25" si="2">+C22-(C$7+F22*C$8)</f>
        <v>-7.0661199999449309E-2</v>
      </c>
      <c r="K22" s="20">
        <f t="shared" ref="K22:K25" si="3">+G22</f>
        <v>-7.0661199999449309E-2</v>
      </c>
      <c r="O22" s="20">
        <f t="shared" ref="O22:O25" ca="1" si="4">+C$11+C$12*$F22</f>
        <v>-9.2100465592251856E-4</v>
      </c>
      <c r="Q22" s="26">
        <f t="shared" ref="Q22:Q25" si="5">+C22-15018.5</f>
        <v>43626.046300000002</v>
      </c>
    </row>
    <row r="23" spans="1:21" ht="12.95" customHeight="1" x14ac:dyDescent="0.2">
      <c r="A23" s="47" t="s">
        <v>49</v>
      </c>
      <c r="B23" s="45" t="s">
        <v>50</v>
      </c>
      <c r="C23" s="46">
        <v>58657.540300000001</v>
      </c>
      <c r="D23" s="46">
        <v>4.1999999999999997E-3</v>
      </c>
      <c r="E23" s="20">
        <f t="shared" si="0"/>
        <v>189398.22792543093</v>
      </c>
      <c r="F23" s="20">
        <f t="shared" si="1"/>
        <v>189398</v>
      </c>
      <c r="G23" s="20">
        <f t="shared" si="2"/>
        <v>7.0589599999948405E-2</v>
      </c>
      <c r="K23" s="20">
        <f t="shared" si="3"/>
        <v>7.0589599999948405E-2</v>
      </c>
      <c r="O23" s="20">
        <f t="shared" ca="1" si="4"/>
        <v>-9.2130046129702109E-4</v>
      </c>
      <c r="Q23" s="26">
        <f t="shared" si="5"/>
        <v>43639.040300000001</v>
      </c>
    </row>
    <row r="24" spans="1:21" ht="12.95" customHeight="1" x14ac:dyDescent="0.2">
      <c r="A24" s="47" t="s">
        <v>49</v>
      </c>
      <c r="B24" s="45" t="s">
        <v>50</v>
      </c>
      <c r="C24" s="46">
        <v>59375.590700000001</v>
      </c>
      <c r="D24" s="46">
        <v>4.1999999999999997E-3</v>
      </c>
      <c r="E24" s="20">
        <f t="shared" si="0"/>
        <v>191716.72734810697</v>
      </c>
      <c r="F24" s="20">
        <f t="shared" si="1"/>
        <v>191716.5</v>
      </c>
      <c r="G24" s="20">
        <f t="shared" si="2"/>
        <v>7.0410799999081064E-2</v>
      </c>
      <c r="K24" s="20">
        <f t="shared" si="3"/>
        <v>7.0410799999081064E-2</v>
      </c>
      <c r="O24" s="20">
        <f t="shared" ca="1" si="4"/>
        <v>-9.3782635914723832E-4</v>
      </c>
      <c r="Q24" s="26">
        <f t="shared" si="5"/>
        <v>44357.090700000001</v>
      </c>
    </row>
    <row r="25" spans="1:21" ht="12.95" customHeight="1" x14ac:dyDescent="0.2">
      <c r="A25" s="47" t="s">
        <v>49</v>
      </c>
      <c r="B25" s="45" t="s">
        <v>50</v>
      </c>
      <c r="C25" s="46">
        <v>59720.457799999996</v>
      </c>
      <c r="D25" s="46">
        <v>4.1999999999999997E-3</v>
      </c>
      <c r="E25" s="20">
        <f t="shared" si="0"/>
        <v>192830.26223681387</v>
      </c>
      <c r="F25" s="20">
        <f t="shared" si="1"/>
        <v>192830.5</v>
      </c>
      <c r="G25" s="20">
        <f t="shared" si="2"/>
        <v>-7.3636400004033931E-2</v>
      </c>
      <c r="K25" s="20">
        <f t="shared" si="3"/>
        <v>-7.3636400004033931E-2</v>
      </c>
      <c r="O25" s="20">
        <f t="shared" ca="1" si="4"/>
        <v>-9.4576677329653402E-4</v>
      </c>
      <c r="Q25" s="26">
        <f t="shared" si="5"/>
        <v>44701.957799999996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90293" xr:uid="{F170711E-E82D-4482-B2E6-23339C0F9A09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2025-06-14T04:58:36Z</dcterms:modified>
</cp:coreProperties>
</file>